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35" i="6" l="1"/>
  <c r="K34" i="6"/>
  <c r="K36" i="6" l="1"/>
  <c r="K28" i="6"/>
  <c r="S27" i="6"/>
  <c r="O27" i="6"/>
  <c r="K27" i="6"/>
  <c r="O24" i="6"/>
  <c r="K24" i="6"/>
  <c r="S23" i="6"/>
  <c r="O23" i="6"/>
  <c r="K23" i="6"/>
  <c r="S13" i="6"/>
  <c r="O13" i="6"/>
  <c r="K13" i="6"/>
  <c r="S12" i="6" l="1"/>
  <c r="S24" i="6"/>
  <c r="O19" i="6"/>
  <c r="K19" i="6"/>
  <c r="K18" i="6"/>
  <c r="K14" i="6"/>
  <c r="K10" i="6"/>
  <c r="K11" i="6"/>
  <c r="K26" i="6"/>
  <c r="O12" i="6"/>
  <c r="K15" i="6" l="1"/>
  <c r="K12" i="6"/>
  <c r="K20" i="6" l="1"/>
  <c r="S16" i="6"/>
  <c r="O16" i="6"/>
  <c r="K16" i="6"/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G24" i="6"/>
  <c r="AG23" i="6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C24" i="6"/>
  <c r="AC23" i="6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Y24" i="6"/>
  <c r="Y23" i="6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U24" i="6"/>
  <c r="U23" i="6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Q24" i="6"/>
  <c r="Q23" i="6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G24" i="6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J26" i="6"/>
  <c r="L22" i="6"/>
  <c r="J22" i="6"/>
  <c r="L18" i="6"/>
  <c r="J18" i="6"/>
  <c r="L14" i="6"/>
  <c r="J14" i="6"/>
  <c r="L11" i="6"/>
  <c r="J11" i="6"/>
  <c r="I11" i="6" l="1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29" i="6"/>
  <c r="E29" i="6"/>
  <c r="E26" i="6"/>
  <c r="H10" i="6"/>
  <c r="H9" i="6" s="1"/>
  <c r="E33" i="6"/>
  <c r="E18" i="6"/>
  <c r="E10" i="6" s="1"/>
  <c r="F10" i="6"/>
  <c r="F9" i="6" s="1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<sst xmlns="http://schemas.openxmlformats.org/spreadsheetml/2006/main" count="388" uniqueCount="228">
  <si>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</si>
  <si>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</si>
  <si>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</si>
  <si>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</si>
  <si>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</si>
  <si>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</si>
  <si>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</si>
  <si>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</si>
  <si>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</si>
  <si>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</si>
  <si>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</si>
  <si>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</si>
  <si>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</si>
  <si>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</si>
  <si>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</si>
  <si>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</si>
  <si>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</si>
  <si>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</si>
  <si>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</si>
  <si>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</si>
  <si>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</si>
  <si>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</si>
  <si>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</si>
  <si>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</si>
  <si>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</si>
  <si>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</si>
  <si>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</si>
  <si>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</si>
  <si>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</si>
  <si>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</si>
  <si>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</si>
  <si>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</si>
  <si>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</si>
  <si>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</si>
  <si>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</si>
  <si>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</si>
  <si>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</si>
  <si>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</si>
  <si>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</si>
  <si>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</si>
  <si>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</si>
  <si>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</si>
  <si>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</si>
  <si>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</si>
  <si>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</si>
  <si>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</si>
  <si>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</si>
  <si>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</si>
  <si>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</si>
  <si>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</si>
  <si>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</si>
  <si>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</si>
  <si>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</si>
  <si>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</si>
  <si>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</si>
  <si>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</si>
  <si>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</si>
  <si>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</si>
  <si>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</si>
  <si>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</si>
  <si>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</si>
  <si>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</si>
  <si>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</si>
  <si>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</si>
  <si>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</si>
  <si>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</si>
  <si>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</si>
  <si>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</si>
  <si>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</si>
  <si>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</si>
  <si>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</si>
  <si>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</si>
  <si>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</si>
  <si>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</si>
  <si>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</si>
  <si>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</si>
  <si>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</si>
  <si>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</si>
  <si>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</si>
  <si>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</si>
  <si>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</si>
  <si>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</si>
  <si>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</si>
  <si>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</si>
  <si>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</si>
  <si>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</si>
  <si>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</si>
  <si>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</si>
  <si>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</si>
  <si>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</si>
  <si>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</si>
  <si>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</si>
  <si>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</si>
  <si>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</si>
  <si>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</si>
  <si>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</si>
  <si>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</si>
  <si>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</si>
  <si>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</si>
  <si>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</si>
  <si>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</si>
  <si>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</si>
  <si>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</si>
  <si>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</si>
  <si>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</si>
  <si>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</si>
  <si>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</si>
  <si>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</si>
  <si>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</si>
  <si>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</si>
  <si>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</si>
  <si>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</si>
  <si>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</si>
  <si>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</si>
  <si>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</si>
  <si>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</si>
  <si>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</si>
  <si>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</si>
  <si>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</si>
  <si>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</si>
  <si>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</si>
  <si>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</si>
  <si>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</si>
  <si>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</si>
  <si>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</si>
  <si>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</si>
  <si>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</si>
  <si>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</si>
  <si>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</si>
  <si>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</si>
  <si>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</si>
  <si>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</si>
  <si>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</si>
  <si>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</si>
  <si>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</si>
  <si>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</si>
  <si>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</si>
  <si>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</si>
  <si>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</si>
  <si>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</si>
  <si>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</si>
  <si>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</si>
  <si>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</si>
  <si>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</si>
  <si>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</si>
  <si>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</si>
  <si>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</si>
  <si>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</si>
  <si>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</si>
  <si>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</si>
  <si>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</si>
  <si>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</si>
  <si>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</si>
  <si>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</si>
  <si>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</si>
  <si>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</si>
  <si>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</si>
  <si>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</si>
  <si>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</si>
  <si>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</si>
  <si>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</si>
  <si>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</si>
  <si>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</si>
  <si>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</si>
  <si>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</si>
  <si>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</si>
  <si>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</si>
  <si>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</si>
  <si>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</si>
  <si>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</si>
  <si>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</si>
  <si>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</si>
  <si>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</si>
  <si>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</si>
  <si>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</si>
  <si>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</si>
  <si>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</si>
  <si>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</si>
  <si>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</si>
  <si>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</si>
  <si>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</si>
  <si>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</si>
  <si>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</si>
  <si>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</si>
  <si>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</si>
  <si>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</si>
  <si>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</si>
  <si>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</si>
  <si>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</si>
  <si>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</si>
  <si>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</si>
  <si>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</si>
  <si>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</si>
  <si>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</si>
  <si>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</si>
  <si>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</si>
  <si>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</si>
  <si>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</si>
  <si>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</si>
  <si>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</si>
  <si>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</si>
  <si>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</si>
  <si>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</si>
  <si>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</si>
  <si>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</si>
  <si>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</si>
  <si>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</si>
  <si>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</si>
  <si>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</si>
  <si>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</si>
  <si>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</si>
  <si>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</si>
  <si>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</si>
  <si>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</si>
  <si>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</si>
  <si>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</si>
  <si>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</si>
  <si>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</si>
  <si>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</si>
  <si>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</si>
  <si>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</si>
  <si>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</si>
  <si>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</si>
  <si>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</si>
  <si>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</si>
  <si>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</si>
  <si>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</si>
  <si>
    <t>Подраздел 2.  Диспансеризация муниципальных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</si>
</sst>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7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25" fillId="6" borderId="1" xfId="5" applyNumberFormat="1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17" activePane="bottomLeft" state="frozen"/>
      <selection pane="bottomLeft" activeCell="C22" sqref="C22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4" t="s">
        <v>194</v>
      </c>
      <c r="I1" s="104"/>
      <c r="J1" s="104"/>
      <c r="K1" s="104"/>
      <c r="L1" s="104"/>
    </row>
    <row r="2" spans="2:12" ht="31.5" customHeight="1" x14ac:dyDescent="0.25">
      <c r="B2" s="102" t="s">
        <v>193</v>
      </c>
      <c r="C2" s="102"/>
      <c r="D2" s="102"/>
      <c r="E2" s="102"/>
      <c r="F2" s="102"/>
      <c r="G2" s="102"/>
      <c r="H2" s="102"/>
      <c r="I2" s="102"/>
      <c r="J2" s="102"/>
      <c r="K2" s="102"/>
    </row>
    <row r="3" spans="2:12" ht="15.75" customHeight="1" x14ac:dyDescent="0.25"/>
    <row r="4" spans="2:12" ht="70.5" customHeight="1" x14ac:dyDescent="0.25">
      <c r="B4" s="105" t="s">
        <v>176</v>
      </c>
      <c r="C4" s="105" t="s">
        <v>175</v>
      </c>
      <c r="D4" s="105" t="s">
        <v>78</v>
      </c>
      <c r="E4" s="106" t="s">
        <v>183</v>
      </c>
      <c r="F4" s="105"/>
      <c r="G4" s="105"/>
      <c r="H4" s="105"/>
      <c r="I4" s="105"/>
      <c r="J4" s="105"/>
      <c r="K4" s="105"/>
      <c r="L4" s="105"/>
    </row>
    <row r="5" spans="2:12" x14ac:dyDescent="0.25">
      <c r="B5" s="105"/>
      <c r="C5" s="105"/>
      <c r="D5" s="105"/>
      <c r="E5" s="106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107" t="s">
        <v>161</v>
      </c>
      <c r="C6" s="60" t="s">
        <v>210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107"/>
      <c r="C7" s="60" t="s">
        <v>223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208</v>
      </c>
      <c r="C8" s="60" t="s">
        <v>211</v>
      </c>
      <c r="D8" s="61" t="s">
        <v>160</v>
      </c>
      <c r="E8" s="61">
        <v>95.5</v>
      </c>
      <c r="F8" s="89">
        <v>87.7</v>
      </c>
      <c r="G8" s="98">
        <v>87.7</v>
      </c>
      <c r="H8" s="98">
        <v>87.7</v>
      </c>
      <c r="I8" s="98">
        <v>87.7</v>
      </c>
      <c r="J8" s="98">
        <v>87.7</v>
      </c>
      <c r="K8" s="98">
        <v>87.7</v>
      </c>
      <c r="L8" s="98">
        <v>87.7</v>
      </c>
    </row>
    <row r="9" spans="2:12" ht="90" x14ac:dyDescent="0.25">
      <c r="B9" s="103" t="s">
        <v>190</v>
      </c>
      <c r="C9" s="60" t="s">
        <v>212</v>
      </c>
      <c r="D9" s="61" t="s">
        <v>160</v>
      </c>
      <c r="E9" s="61">
        <v>40.9</v>
      </c>
      <c r="F9" s="89">
        <v>46.9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103"/>
      <c r="C10" s="60" t="s">
        <v>213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214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215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 t="s">
        <v>226</v>
      </c>
      <c r="J12" s="99" t="s">
        <v>226</v>
      </c>
      <c r="K12" s="99" t="s">
        <v>226</v>
      </c>
      <c r="L12" s="99" t="s">
        <v>226</v>
      </c>
    </row>
    <row r="13" spans="2:12" ht="114" customHeight="1" x14ac:dyDescent="0.25">
      <c r="B13" s="60" t="s">
        <v>168</v>
      </c>
      <c r="C13" s="60" t="s">
        <v>216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107" t="s">
        <v>169</v>
      </c>
      <c r="C14" s="108" t="s">
        <v>217</v>
      </c>
      <c r="D14" s="103" t="s">
        <v>165</v>
      </c>
      <c r="E14" s="103">
        <v>15</v>
      </c>
      <c r="F14" s="103">
        <v>16</v>
      </c>
      <c r="G14" s="103">
        <v>16</v>
      </c>
      <c r="H14" s="103">
        <v>16</v>
      </c>
      <c r="I14" s="103">
        <v>16</v>
      </c>
      <c r="J14" s="103">
        <v>16</v>
      </c>
      <c r="K14" s="103">
        <v>16</v>
      </c>
      <c r="L14" s="103">
        <v>16</v>
      </c>
    </row>
    <row r="15" spans="2:12" ht="30.75" hidden="1" customHeight="1" x14ac:dyDescent="0.25">
      <c r="B15" s="107"/>
      <c r="C15" s="108"/>
      <c r="D15" s="103"/>
      <c r="E15" s="103"/>
      <c r="F15" s="103"/>
      <c r="G15" s="103"/>
      <c r="H15" s="103"/>
      <c r="I15" s="103"/>
      <c r="J15" s="103"/>
      <c r="K15" s="103"/>
      <c r="L15" s="103"/>
    </row>
    <row r="16" spans="2:12" ht="105" x14ac:dyDescent="0.25">
      <c r="B16" s="60" t="s">
        <v>170</v>
      </c>
      <c r="C16" s="60" t="s">
        <v>218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103" t="s">
        <v>171</v>
      </c>
      <c r="C17" s="60" t="s">
        <v>219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103"/>
      <c r="C18" s="60" t="s">
        <v>220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103"/>
      <c r="C19" s="62" t="s">
        <v>221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103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103" t="s">
        <v>173</v>
      </c>
      <c r="C21" s="64" t="s">
        <v>140</v>
      </c>
      <c r="D21" s="61" t="s">
        <v>165</v>
      </c>
      <c r="E21" s="61">
        <v>20</v>
      </c>
      <c r="F21" s="89">
        <v>10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91.5" customHeight="1" x14ac:dyDescent="0.25">
      <c r="B22" s="103"/>
      <c r="C22" s="64" t="s">
        <v>222</v>
      </c>
      <c r="D22" s="61" t="s">
        <v>174</v>
      </c>
      <c r="E22" s="61">
        <v>0</v>
      </c>
      <c r="F22" s="101">
        <v>150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E14:E15"/>
    <mergeCell ref="B17:B20"/>
    <mergeCell ref="B21:B22"/>
    <mergeCell ref="B14:B15"/>
    <mergeCell ref="C14:C15"/>
    <mergeCell ref="D14:D15"/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</mergeCells>
  <pageMargins left="0.70866141732283472" right="0.31496062992125984" top="0.35433070866141736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topLeftCell="A25" zoomScale="50" zoomScaleNormal="70" zoomScaleSheetLayoutView="50" workbookViewId="0">
      <selection activeCell="K34" sqref="K34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16" t="s">
        <v>202</v>
      </c>
      <c r="AG1" s="116"/>
      <c r="AH1" s="116"/>
      <c r="AI1" s="116"/>
      <c r="AJ1" s="116"/>
    </row>
    <row r="2" spans="1:36" ht="41.25" customHeight="1" x14ac:dyDescent="0.25">
      <c r="B2" s="72"/>
      <c r="C2" s="72"/>
      <c r="D2" s="72"/>
      <c r="E2" s="127" t="s">
        <v>201</v>
      </c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C2" s="71"/>
      <c r="AG2" s="71"/>
    </row>
    <row r="4" spans="1:36" ht="15.75" customHeight="1" x14ac:dyDescent="0.25">
      <c r="A4" s="117" t="s">
        <v>2</v>
      </c>
      <c r="B4" s="117" t="s">
        <v>4</v>
      </c>
      <c r="C4" s="117" t="s">
        <v>71</v>
      </c>
      <c r="D4" s="117" t="s">
        <v>0</v>
      </c>
      <c r="E4" s="120" t="s">
        <v>192</v>
      </c>
      <c r="F4" s="121"/>
      <c r="G4" s="121"/>
      <c r="H4" s="122"/>
      <c r="I4" s="126"/>
      <c r="J4" s="126"/>
      <c r="K4" s="126"/>
      <c r="L4" s="126"/>
      <c r="M4" s="126"/>
      <c r="N4" s="126"/>
      <c r="O4" s="126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18"/>
      <c r="B5" s="118"/>
      <c r="C5" s="118"/>
      <c r="D5" s="118"/>
      <c r="E5" s="123"/>
      <c r="F5" s="124"/>
      <c r="G5" s="124"/>
      <c r="H5" s="125"/>
      <c r="I5" s="111" t="s">
        <v>187</v>
      </c>
      <c r="J5" s="112"/>
      <c r="K5" s="112"/>
      <c r="L5" s="113"/>
      <c r="M5" s="111" t="s">
        <v>186</v>
      </c>
      <c r="N5" s="112"/>
      <c r="O5" s="112"/>
      <c r="P5" s="113"/>
      <c r="Q5" s="111" t="s">
        <v>195</v>
      </c>
      <c r="R5" s="112"/>
      <c r="S5" s="112"/>
      <c r="T5" s="113"/>
      <c r="U5" s="111" t="s">
        <v>196</v>
      </c>
      <c r="V5" s="112"/>
      <c r="W5" s="112"/>
      <c r="X5" s="113"/>
      <c r="Y5" s="111" t="s">
        <v>197</v>
      </c>
      <c r="Z5" s="112"/>
      <c r="AA5" s="112"/>
      <c r="AB5" s="113"/>
      <c r="AC5" s="111" t="s">
        <v>198</v>
      </c>
      <c r="AD5" s="112"/>
      <c r="AE5" s="112"/>
      <c r="AF5" s="113"/>
      <c r="AG5" s="111" t="s">
        <v>199</v>
      </c>
      <c r="AH5" s="112"/>
      <c r="AI5" s="112"/>
      <c r="AJ5" s="113"/>
    </row>
    <row r="6" spans="1:36" x14ac:dyDescent="0.25">
      <c r="A6" s="118"/>
      <c r="B6" s="118"/>
      <c r="C6" s="118"/>
      <c r="D6" s="118"/>
      <c r="E6" s="114" t="s">
        <v>1</v>
      </c>
      <c r="F6" s="128" t="s">
        <v>3</v>
      </c>
      <c r="G6" s="129"/>
      <c r="H6" s="130"/>
      <c r="I6" s="114" t="s">
        <v>1</v>
      </c>
      <c r="L6" s="74"/>
      <c r="M6" s="114" t="s">
        <v>1</v>
      </c>
      <c r="P6" s="74"/>
      <c r="Q6" s="114" t="s">
        <v>1</v>
      </c>
      <c r="T6" s="74"/>
      <c r="U6" s="114" t="s">
        <v>1</v>
      </c>
      <c r="X6" s="74"/>
      <c r="Y6" s="114" t="s">
        <v>1</v>
      </c>
      <c r="AB6" s="74"/>
      <c r="AC6" s="114" t="s">
        <v>1</v>
      </c>
      <c r="AF6" s="74"/>
      <c r="AG6" s="114" t="s">
        <v>1</v>
      </c>
      <c r="AJ6" s="74"/>
    </row>
    <row r="7" spans="1:36" s="77" customFormat="1" ht="55.5" customHeight="1" x14ac:dyDescent="0.25">
      <c r="A7" s="119"/>
      <c r="B7" s="119"/>
      <c r="C7" s="119"/>
      <c r="D7" s="119"/>
      <c r="E7" s="115"/>
      <c r="F7" s="76" t="s">
        <v>26</v>
      </c>
      <c r="G7" s="76" t="s">
        <v>27</v>
      </c>
      <c r="H7" s="76" t="s">
        <v>28</v>
      </c>
      <c r="I7" s="115"/>
      <c r="J7" s="76" t="s">
        <v>26</v>
      </c>
      <c r="K7" s="76" t="s">
        <v>27</v>
      </c>
      <c r="L7" s="76" t="s">
        <v>28</v>
      </c>
      <c r="M7" s="115"/>
      <c r="N7" s="76" t="s">
        <v>26</v>
      </c>
      <c r="O7" s="76" t="s">
        <v>27</v>
      </c>
      <c r="P7" s="76" t="s">
        <v>28</v>
      </c>
      <c r="Q7" s="115"/>
      <c r="R7" s="76" t="s">
        <v>26</v>
      </c>
      <c r="S7" s="76" t="s">
        <v>27</v>
      </c>
      <c r="T7" s="76" t="s">
        <v>28</v>
      </c>
      <c r="U7" s="115"/>
      <c r="V7" s="76" t="s">
        <v>26</v>
      </c>
      <c r="W7" s="76" t="s">
        <v>27</v>
      </c>
      <c r="X7" s="76" t="s">
        <v>28</v>
      </c>
      <c r="Y7" s="115"/>
      <c r="Z7" s="76" t="s">
        <v>26</v>
      </c>
      <c r="AA7" s="76" t="s">
        <v>27</v>
      </c>
      <c r="AB7" s="76" t="s">
        <v>28</v>
      </c>
      <c r="AC7" s="115"/>
      <c r="AD7" s="76" t="s">
        <v>26</v>
      </c>
      <c r="AE7" s="76" t="s">
        <v>27</v>
      </c>
      <c r="AF7" s="76" t="s">
        <v>28</v>
      </c>
      <c r="AG7" s="115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09" t="s">
        <v>200</v>
      </c>
      <c r="C9" s="109"/>
      <c r="D9" s="109"/>
      <c r="E9" s="80">
        <f t="shared" ref="E9:AJ9" si="0">E10+E26+E29+E33</f>
        <v>1842168.8</v>
      </c>
      <c r="F9" s="80">
        <f t="shared" si="0"/>
        <v>0</v>
      </c>
      <c r="G9" s="80">
        <f t="shared" si="0"/>
        <v>1842168.8</v>
      </c>
      <c r="H9" s="80">
        <f t="shared" si="0"/>
        <v>0</v>
      </c>
      <c r="I9" s="80">
        <f t="shared" si="0"/>
        <v>259325.6</v>
      </c>
      <c r="J9" s="80">
        <f t="shared" si="0"/>
        <v>0</v>
      </c>
      <c r="K9" s="80">
        <f t="shared" si="0"/>
        <v>259325.6</v>
      </c>
      <c r="L9" s="80">
        <f t="shared" si="0"/>
        <v>0</v>
      </c>
      <c r="M9" s="80">
        <f t="shared" si="0"/>
        <v>262903.3</v>
      </c>
      <c r="N9" s="80">
        <f t="shared" si="0"/>
        <v>0</v>
      </c>
      <c r="O9" s="80">
        <f>O10+O26+O29+O33</f>
        <v>262903.3</v>
      </c>
      <c r="P9" s="80">
        <f t="shared" si="0"/>
        <v>0</v>
      </c>
      <c r="Q9" s="80">
        <f t="shared" si="0"/>
        <v>265036.3</v>
      </c>
      <c r="R9" s="80">
        <f t="shared" si="0"/>
        <v>0</v>
      </c>
      <c r="S9" s="80">
        <f t="shared" si="0"/>
        <v>265036.3</v>
      </c>
      <c r="T9" s="80">
        <f t="shared" si="0"/>
        <v>0</v>
      </c>
      <c r="U9" s="80">
        <f t="shared" si="0"/>
        <v>263725.89999999997</v>
      </c>
      <c r="V9" s="80">
        <f t="shared" si="0"/>
        <v>0</v>
      </c>
      <c r="W9" s="80">
        <f t="shared" si="0"/>
        <v>263725.89999999997</v>
      </c>
      <c r="X9" s="80">
        <f t="shared" si="0"/>
        <v>0</v>
      </c>
      <c r="Y9" s="80">
        <f t="shared" si="0"/>
        <v>263725.89999999997</v>
      </c>
      <c r="Z9" s="80">
        <f t="shared" si="0"/>
        <v>0</v>
      </c>
      <c r="AA9" s="80">
        <f t="shared" si="0"/>
        <v>263725.89999999997</v>
      </c>
      <c r="AB9" s="80">
        <f t="shared" si="0"/>
        <v>0</v>
      </c>
      <c r="AC9" s="80">
        <f t="shared" si="0"/>
        <v>263725.89999999997</v>
      </c>
      <c r="AD9" s="80">
        <f t="shared" si="0"/>
        <v>0</v>
      </c>
      <c r="AE9" s="80">
        <f t="shared" si="0"/>
        <v>263725.89999999997</v>
      </c>
      <c r="AF9" s="80">
        <f t="shared" si="0"/>
        <v>0</v>
      </c>
      <c r="AG9" s="80">
        <f t="shared" si="0"/>
        <v>263725.89999999997</v>
      </c>
      <c r="AH9" s="80">
        <f t="shared" si="0"/>
        <v>0</v>
      </c>
      <c r="AI9" s="80">
        <f t="shared" si="0"/>
        <v>263725.89999999997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09" t="s">
        <v>225</v>
      </c>
      <c r="C10" s="109"/>
      <c r="D10" s="109"/>
      <c r="E10" s="80">
        <f t="shared" ref="E10:AJ10" si="1">E11+E14+E18+E22</f>
        <v>925621.89999999991</v>
      </c>
      <c r="F10" s="80">
        <f t="shared" si="1"/>
        <v>0</v>
      </c>
      <c r="G10" s="80">
        <f t="shared" si="1"/>
        <v>925621.89999999991</v>
      </c>
      <c r="H10" s="80">
        <f t="shared" si="1"/>
        <v>0</v>
      </c>
      <c r="I10" s="80">
        <f t="shared" si="1"/>
        <v>129947.1</v>
      </c>
      <c r="J10" s="80">
        <f t="shared" si="1"/>
        <v>0</v>
      </c>
      <c r="K10" s="80">
        <f>K11+K14+K18+K22</f>
        <v>129947.1</v>
      </c>
      <c r="L10" s="80">
        <f t="shared" si="1"/>
        <v>0</v>
      </c>
      <c r="M10" s="80">
        <f t="shared" si="1"/>
        <v>132711.4</v>
      </c>
      <c r="N10" s="80">
        <f t="shared" si="1"/>
        <v>0</v>
      </c>
      <c r="O10" s="80">
        <f t="shared" si="1"/>
        <v>132711.4</v>
      </c>
      <c r="P10" s="80">
        <f t="shared" si="1"/>
        <v>0</v>
      </c>
      <c r="Q10" s="80">
        <f t="shared" si="1"/>
        <v>133640.99999999997</v>
      </c>
      <c r="R10" s="80">
        <f t="shared" si="1"/>
        <v>0</v>
      </c>
      <c r="S10" s="80">
        <f t="shared" si="1"/>
        <v>133640.99999999997</v>
      </c>
      <c r="T10" s="80">
        <f t="shared" si="1"/>
        <v>0</v>
      </c>
      <c r="U10" s="80">
        <f t="shared" si="1"/>
        <v>132330.59999999998</v>
      </c>
      <c r="V10" s="80">
        <f t="shared" si="1"/>
        <v>0</v>
      </c>
      <c r="W10" s="80">
        <f t="shared" si="1"/>
        <v>132330.59999999998</v>
      </c>
      <c r="X10" s="80">
        <f t="shared" si="1"/>
        <v>0</v>
      </c>
      <c r="Y10" s="80">
        <f t="shared" si="1"/>
        <v>132330.59999999998</v>
      </c>
      <c r="Z10" s="80">
        <f t="shared" si="1"/>
        <v>0</v>
      </c>
      <c r="AA10" s="80">
        <f t="shared" si="1"/>
        <v>132330.59999999998</v>
      </c>
      <c r="AB10" s="80">
        <f t="shared" si="1"/>
        <v>0</v>
      </c>
      <c r="AC10" s="80">
        <f t="shared" si="1"/>
        <v>132330.59999999998</v>
      </c>
      <c r="AD10" s="80">
        <f t="shared" si="1"/>
        <v>0</v>
      </c>
      <c r="AE10" s="80">
        <f t="shared" si="1"/>
        <v>132330.59999999998</v>
      </c>
      <c r="AF10" s="80">
        <f t="shared" si="1"/>
        <v>0</v>
      </c>
      <c r="AG10" s="80">
        <f t="shared" si="1"/>
        <v>132330.59999999998</v>
      </c>
      <c r="AH10" s="80">
        <f t="shared" si="1"/>
        <v>0</v>
      </c>
      <c r="AI10" s="80">
        <f t="shared" si="1"/>
        <v>132330.59999999998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10" t="s">
        <v>203</v>
      </c>
      <c r="C11" s="110"/>
      <c r="D11" s="110"/>
      <c r="E11" s="80">
        <f t="shared" ref="E11:AJ11" si="2">SUM(E12:E13)</f>
        <v>797763.89999999991</v>
      </c>
      <c r="F11" s="80">
        <f t="shared" si="2"/>
        <v>0</v>
      </c>
      <c r="G11" s="80">
        <f t="shared" si="2"/>
        <v>797763.89999999991</v>
      </c>
      <c r="H11" s="80">
        <f t="shared" si="2"/>
        <v>0</v>
      </c>
      <c r="I11" s="80">
        <f t="shared" si="2"/>
        <v>111662.70000000001</v>
      </c>
      <c r="J11" s="80">
        <f t="shared" si="2"/>
        <v>0</v>
      </c>
      <c r="K11" s="80">
        <f>SUM(K12:K13)</f>
        <v>111662.70000000001</v>
      </c>
      <c r="L11" s="80">
        <f t="shared" si="2"/>
        <v>0</v>
      </c>
      <c r="M11" s="80">
        <f t="shared" si="2"/>
        <v>113815.19999999998</v>
      </c>
      <c r="N11" s="80">
        <f t="shared" si="2"/>
        <v>0</v>
      </c>
      <c r="O11" s="80">
        <f t="shared" si="2"/>
        <v>113815.19999999998</v>
      </c>
      <c r="P11" s="80">
        <f t="shared" si="2"/>
        <v>0</v>
      </c>
      <c r="Q11" s="80">
        <f t="shared" si="2"/>
        <v>114457.19999999998</v>
      </c>
      <c r="R11" s="80">
        <f t="shared" si="2"/>
        <v>0</v>
      </c>
      <c r="S11" s="80">
        <f t="shared" si="2"/>
        <v>114457.19999999998</v>
      </c>
      <c r="T11" s="80">
        <f t="shared" si="2"/>
        <v>0</v>
      </c>
      <c r="U11" s="80">
        <f t="shared" si="2"/>
        <v>114457.19999999998</v>
      </c>
      <c r="V11" s="80">
        <f t="shared" si="2"/>
        <v>0</v>
      </c>
      <c r="W11" s="80">
        <f t="shared" si="2"/>
        <v>114457.19999999998</v>
      </c>
      <c r="X11" s="80">
        <f t="shared" si="2"/>
        <v>0</v>
      </c>
      <c r="Y11" s="80">
        <f t="shared" si="2"/>
        <v>114457.19999999998</v>
      </c>
      <c r="Z11" s="80">
        <f t="shared" si="2"/>
        <v>0</v>
      </c>
      <c r="AA11" s="80">
        <f t="shared" si="2"/>
        <v>114457.19999999998</v>
      </c>
      <c r="AB11" s="80">
        <f t="shared" si="2"/>
        <v>0</v>
      </c>
      <c r="AC11" s="80">
        <f t="shared" si="2"/>
        <v>114457.19999999998</v>
      </c>
      <c r="AD11" s="80">
        <f t="shared" si="2"/>
        <v>0</v>
      </c>
      <c r="AE11" s="80">
        <f t="shared" si="2"/>
        <v>114457.19999999998</v>
      </c>
      <c r="AF11" s="80">
        <f t="shared" si="2"/>
        <v>0</v>
      </c>
      <c r="AG11" s="80">
        <f t="shared" si="2"/>
        <v>114457.19999999998</v>
      </c>
      <c r="AH11" s="80">
        <f t="shared" si="2"/>
        <v>0</v>
      </c>
      <c r="AI11" s="80">
        <f t="shared" si="2"/>
        <v>114457.19999999998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639670.49999999988</v>
      </c>
      <c r="F12" s="85">
        <f t="shared" ref="F12:H13" si="3">J12+N12+R12+V12+Z12+AD12+AH12</f>
        <v>0</v>
      </c>
      <c r="G12" s="85">
        <f t="shared" si="3"/>
        <v>639670.49999999988</v>
      </c>
      <c r="H12" s="85">
        <f t="shared" si="3"/>
        <v>0</v>
      </c>
      <c r="I12" s="80">
        <f>SUM(J12:L12)</f>
        <v>89635.400000000009</v>
      </c>
      <c r="J12" s="86">
        <v>0</v>
      </c>
      <c r="K12" s="100">
        <f>83814.1+927.4+2754.6+1503.6-9.8+645.5</f>
        <v>89635.400000000009</v>
      </c>
      <c r="L12" s="86">
        <v>0</v>
      </c>
      <c r="M12" s="80">
        <f>SUM(N12:P12)</f>
        <v>91417.099999999991</v>
      </c>
      <c r="N12" s="86">
        <v>0</v>
      </c>
      <c r="O12" s="100">
        <f>83126.6+927.4+5340.7+2022.4</f>
        <v>91417.099999999991</v>
      </c>
      <c r="P12" s="86">
        <v>0</v>
      </c>
      <c r="Q12" s="80">
        <f>SUM(R12:T12)</f>
        <v>91723.599999999991</v>
      </c>
      <c r="R12" s="86">
        <v>0</v>
      </c>
      <c r="S12" s="100">
        <f>83433.1+927.4+5340.7+2022.4</f>
        <v>91723.599999999991</v>
      </c>
      <c r="T12" s="86">
        <v>0</v>
      </c>
      <c r="U12" s="80">
        <f>SUM(V12:X12)</f>
        <v>91723.599999999991</v>
      </c>
      <c r="V12" s="86">
        <v>0</v>
      </c>
      <c r="W12" s="86">
        <v>91723.599999999991</v>
      </c>
      <c r="X12" s="86">
        <v>0</v>
      </c>
      <c r="Y12" s="80">
        <f>SUM(Z12:AB12)</f>
        <v>91723.599999999991</v>
      </c>
      <c r="Z12" s="86">
        <v>0</v>
      </c>
      <c r="AA12" s="86">
        <v>91723.599999999991</v>
      </c>
      <c r="AB12" s="86">
        <v>0</v>
      </c>
      <c r="AC12" s="80">
        <f>SUM(AD12:AF12)</f>
        <v>91723.599999999991</v>
      </c>
      <c r="AD12" s="86">
        <v>0</v>
      </c>
      <c r="AE12" s="86">
        <v>91723.599999999991</v>
      </c>
      <c r="AF12" s="86">
        <v>0</v>
      </c>
      <c r="AG12" s="80">
        <f>SUM(AH12:AJ12)</f>
        <v>91723.599999999991</v>
      </c>
      <c r="AH12" s="86">
        <v>0</v>
      </c>
      <c r="AI12" s="86">
        <v>91723.599999999991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158093.40000000002</v>
      </c>
      <c r="F13" s="85">
        <f t="shared" si="3"/>
        <v>0</v>
      </c>
      <c r="G13" s="85">
        <f t="shared" si="3"/>
        <v>158093.40000000002</v>
      </c>
      <c r="H13" s="85">
        <f t="shared" si="3"/>
        <v>0</v>
      </c>
      <c r="I13" s="80">
        <f>SUM(J13:L13)</f>
        <v>22027.3</v>
      </c>
      <c r="J13" s="86">
        <v>0</v>
      </c>
      <c r="K13" s="100">
        <f>19052.1+2582.6+60+124.9+207.7</f>
        <v>22027.3</v>
      </c>
      <c r="L13" s="86">
        <v>0</v>
      </c>
      <c r="M13" s="80">
        <f>SUM(N13:P13)</f>
        <v>22398.1</v>
      </c>
      <c r="N13" s="86">
        <v>0</v>
      </c>
      <c r="O13" s="100">
        <f>18787.3+2582.6+1028.2</f>
        <v>22398.1</v>
      </c>
      <c r="P13" s="86">
        <v>0</v>
      </c>
      <c r="Q13" s="80">
        <f>SUM(R13:T13)</f>
        <v>22733.599999999999</v>
      </c>
      <c r="R13" s="86">
        <v>0</v>
      </c>
      <c r="S13" s="100">
        <f>19062.8+2582.6+60+1028.2</f>
        <v>22733.599999999999</v>
      </c>
      <c r="T13" s="86">
        <v>0</v>
      </c>
      <c r="U13" s="80">
        <f>SUM(V13:X13)</f>
        <v>22733.599999999999</v>
      </c>
      <c r="V13" s="86">
        <v>0</v>
      </c>
      <c r="W13" s="86">
        <v>22733.599999999999</v>
      </c>
      <c r="X13" s="86">
        <v>0</v>
      </c>
      <c r="Y13" s="80">
        <f>SUM(Z13:AB13)</f>
        <v>22733.599999999999</v>
      </c>
      <c r="Z13" s="86">
        <v>0</v>
      </c>
      <c r="AA13" s="86">
        <v>22733.599999999999</v>
      </c>
      <c r="AB13" s="86">
        <v>0</v>
      </c>
      <c r="AC13" s="80">
        <f>SUM(AD13:AF13)</f>
        <v>22733.599999999999</v>
      </c>
      <c r="AD13" s="86">
        <v>0</v>
      </c>
      <c r="AE13" s="86">
        <v>22733.599999999999</v>
      </c>
      <c r="AF13" s="86">
        <v>0</v>
      </c>
      <c r="AG13" s="80">
        <f>SUM(AH13:AJ13)</f>
        <v>22733.599999999999</v>
      </c>
      <c r="AH13" s="86">
        <v>0</v>
      </c>
      <c r="AI13" s="86">
        <v>22733.599999999999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10" t="s">
        <v>227</v>
      </c>
      <c r="C14" s="110"/>
      <c r="D14" s="110"/>
      <c r="E14" s="80">
        <f t="shared" ref="E14:AJ14" si="4">SUM(E15:E17)</f>
        <v>2970</v>
      </c>
      <c r="F14" s="80">
        <f t="shared" si="4"/>
        <v>0</v>
      </c>
      <c r="G14" s="80">
        <f t="shared" si="4"/>
        <v>2970</v>
      </c>
      <c r="H14" s="80">
        <f t="shared" si="4"/>
        <v>0</v>
      </c>
      <c r="I14" s="80">
        <f t="shared" si="4"/>
        <v>403.9</v>
      </c>
      <c r="J14" s="80">
        <f t="shared" si="4"/>
        <v>0</v>
      </c>
      <c r="K14" s="80">
        <f>SUM(K15:K17)</f>
        <v>403.9</v>
      </c>
      <c r="L14" s="80">
        <f t="shared" si="4"/>
        <v>0</v>
      </c>
      <c r="M14" s="80">
        <f t="shared" si="4"/>
        <v>412.1</v>
      </c>
      <c r="N14" s="80">
        <f t="shared" si="4"/>
        <v>0</v>
      </c>
      <c r="O14" s="80">
        <f t="shared" si="4"/>
        <v>412.1</v>
      </c>
      <c r="P14" s="80">
        <f t="shared" si="4"/>
        <v>0</v>
      </c>
      <c r="Q14" s="80">
        <f t="shared" si="4"/>
        <v>430.8</v>
      </c>
      <c r="R14" s="80">
        <f t="shared" si="4"/>
        <v>0</v>
      </c>
      <c r="S14" s="80">
        <f t="shared" si="4"/>
        <v>430.8</v>
      </c>
      <c r="T14" s="80">
        <f t="shared" si="4"/>
        <v>0</v>
      </c>
      <c r="U14" s="80">
        <f t="shared" si="4"/>
        <v>430.8</v>
      </c>
      <c r="V14" s="80">
        <f t="shared" si="4"/>
        <v>0</v>
      </c>
      <c r="W14" s="80">
        <f t="shared" si="4"/>
        <v>430.8</v>
      </c>
      <c r="X14" s="80">
        <f t="shared" si="4"/>
        <v>0</v>
      </c>
      <c r="Y14" s="80">
        <f t="shared" si="4"/>
        <v>430.8</v>
      </c>
      <c r="Z14" s="80">
        <f t="shared" si="4"/>
        <v>0</v>
      </c>
      <c r="AA14" s="80">
        <f t="shared" si="4"/>
        <v>430.8</v>
      </c>
      <c r="AB14" s="80">
        <f t="shared" si="4"/>
        <v>0</v>
      </c>
      <c r="AC14" s="80">
        <f t="shared" si="4"/>
        <v>430.8</v>
      </c>
      <c r="AD14" s="80">
        <f t="shared" si="4"/>
        <v>0</v>
      </c>
      <c r="AE14" s="80">
        <f t="shared" si="4"/>
        <v>430.8</v>
      </c>
      <c r="AF14" s="80">
        <f t="shared" si="4"/>
        <v>0</v>
      </c>
      <c r="AG14" s="80">
        <f t="shared" si="4"/>
        <v>430.8</v>
      </c>
      <c r="AH14" s="80">
        <f t="shared" si="4"/>
        <v>0</v>
      </c>
      <c r="AI14" s="80">
        <f t="shared" si="4"/>
        <v>430.8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1243.5999999999999</v>
      </c>
      <c r="F15" s="85">
        <f t="shared" ref="F15:H17" si="5">J15+N15+R15+V15+Z15+AD15+AH15</f>
        <v>0</v>
      </c>
      <c r="G15" s="85">
        <f t="shared" si="5"/>
        <v>1243.5999999999999</v>
      </c>
      <c r="H15" s="85">
        <f t="shared" si="5"/>
        <v>0</v>
      </c>
      <c r="I15" s="80">
        <f>SUM(J15:L15)</f>
        <v>172.10000000000002</v>
      </c>
      <c r="J15" s="86">
        <v>0</v>
      </c>
      <c r="K15" s="100">
        <f>162+9.8+0.3</f>
        <v>172.10000000000002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7</v>
      </c>
      <c r="E16" s="84">
        <f>SUM(F16:H16)</f>
        <v>578.5</v>
      </c>
      <c r="F16" s="85">
        <f t="shared" si="5"/>
        <v>0</v>
      </c>
      <c r="G16" s="85">
        <f t="shared" si="5"/>
        <v>578.5</v>
      </c>
      <c r="H16" s="85">
        <f t="shared" si="5"/>
        <v>0</v>
      </c>
      <c r="I16" s="80">
        <f>SUM(J16:L16)</f>
        <v>77.7</v>
      </c>
      <c r="J16" s="86">
        <v>0</v>
      </c>
      <c r="K16" s="86">
        <f>69.8+7.9</f>
        <v>77.7</v>
      </c>
      <c r="L16" s="86">
        <v>0</v>
      </c>
      <c r="M16" s="80">
        <f>SUM(N16:P16)</f>
        <v>80.8</v>
      </c>
      <c r="N16" s="86">
        <v>0</v>
      </c>
      <c r="O16" s="86">
        <f>72.6+8.2</f>
        <v>80.8</v>
      </c>
      <c r="P16" s="86">
        <v>0</v>
      </c>
      <c r="Q16" s="80">
        <f>SUM(R16:T16)</f>
        <v>84</v>
      </c>
      <c r="R16" s="86">
        <v>0</v>
      </c>
      <c r="S16" s="86">
        <f>75.5+8.5</f>
        <v>84</v>
      </c>
      <c r="T16" s="86">
        <v>0</v>
      </c>
      <c r="U16" s="80">
        <f>SUM(V16:X16)</f>
        <v>84</v>
      </c>
      <c r="V16" s="86">
        <v>0</v>
      </c>
      <c r="W16" s="86">
        <v>84</v>
      </c>
      <c r="X16" s="86">
        <v>0</v>
      </c>
      <c r="Y16" s="80">
        <f>SUM(Z16:AB16)</f>
        <v>84</v>
      </c>
      <c r="Z16" s="86">
        <v>0</v>
      </c>
      <c r="AA16" s="86">
        <v>84</v>
      </c>
      <c r="AB16" s="86">
        <v>0</v>
      </c>
      <c r="AC16" s="80">
        <f>SUM(AD16:AF16)</f>
        <v>84</v>
      </c>
      <c r="AD16" s="86">
        <v>0</v>
      </c>
      <c r="AE16" s="86">
        <v>84</v>
      </c>
      <c r="AF16" s="86">
        <v>0</v>
      </c>
      <c r="AG16" s="80">
        <f>SUM(AH16:AJ16)</f>
        <v>84</v>
      </c>
      <c r="AH16" s="86">
        <v>0</v>
      </c>
      <c r="AI16" s="86">
        <v>84</v>
      </c>
      <c r="AJ16" s="86">
        <v>0</v>
      </c>
    </row>
    <row r="17" spans="1:36" ht="59.25" customHeight="1" outlineLevel="3" x14ac:dyDescent="0.25">
      <c r="A17" s="81" t="s">
        <v>38</v>
      </c>
      <c r="B17" s="82" t="s">
        <v>62</v>
      </c>
      <c r="C17" s="87" t="s">
        <v>62</v>
      </c>
      <c r="D17" s="87" t="s">
        <v>62</v>
      </c>
      <c r="E17" s="84">
        <f>SUM(F17:H17)</f>
        <v>1147.9000000000001</v>
      </c>
      <c r="F17" s="85">
        <f t="shared" si="5"/>
        <v>0</v>
      </c>
      <c r="G17" s="85">
        <f t="shared" si="5"/>
        <v>1147.9000000000001</v>
      </c>
      <c r="H17" s="85">
        <f t="shared" si="5"/>
        <v>0</v>
      </c>
      <c r="I17" s="80">
        <f>SUM(J17:L17)</f>
        <v>154.1</v>
      </c>
      <c r="J17" s="86">
        <v>0</v>
      </c>
      <c r="K17" s="86">
        <v>154.1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166.7</v>
      </c>
      <c r="R17" s="86">
        <v>0</v>
      </c>
      <c r="S17" s="86">
        <v>166.7</v>
      </c>
      <c r="T17" s="86">
        <v>0</v>
      </c>
      <c r="U17" s="80">
        <f>SUM(V17:X17)</f>
        <v>166.7</v>
      </c>
      <c r="V17" s="86">
        <v>0</v>
      </c>
      <c r="W17" s="86">
        <v>166.7</v>
      </c>
      <c r="X17" s="86">
        <v>0</v>
      </c>
      <c r="Y17" s="80">
        <f>SUM(Z17:AB17)</f>
        <v>166.7</v>
      </c>
      <c r="Z17" s="86">
        <v>0</v>
      </c>
      <c r="AA17" s="86">
        <v>166.7</v>
      </c>
      <c r="AB17" s="86">
        <v>0</v>
      </c>
      <c r="AC17" s="80">
        <f>SUM(AD17:AF17)</f>
        <v>166.7</v>
      </c>
      <c r="AD17" s="86">
        <v>0</v>
      </c>
      <c r="AE17" s="86">
        <v>166.7</v>
      </c>
      <c r="AF17" s="86">
        <v>0</v>
      </c>
      <c r="AG17" s="80">
        <f>SUM(AH17:AJ17)</f>
        <v>166.7</v>
      </c>
      <c r="AH17" s="86">
        <v>0</v>
      </c>
      <c r="AI17" s="86">
        <v>166.7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10" t="s">
        <v>224</v>
      </c>
      <c r="C18" s="110"/>
      <c r="D18" s="110"/>
      <c r="E18" s="80">
        <f t="shared" ref="E18:AJ18" si="6">SUM(E19:E21)</f>
        <v>15967.099999999999</v>
      </c>
      <c r="F18" s="80">
        <f t="shared" si="6"/>
        <v>0</v>
      </c>
      <c r="G18" s="80">
        <f t="shared" si="6"/>
        <v>15967.099999999999</v>
      </c>
      <c r="H18" s="80">
        <f t="shared" si="6"/>
        <v>0</v>
      </c>
      <c r="I18" s="80">
        <f t="shared" si="6"/>
        <v>2252.1000000000004</v>
      </c>
      <c r="J18" s="80">
        <f t="shared" si="6"/>
        <v>0</v>
      </c>
      <c r="K18" s="80">
        <f>SUM(K19:K21)</f>
        <v>2252.1000000000004</v>
      </c>
      <c r="L18" s="80">
        <f t="shared" si="6"/>
        <v>0</v>
      </c>
      <c r="M18" s="80">
        <f t="shared" si="6"/>
        <v>2090.5</v>
      </c>
      <c r="N18" s="80">
        <f t="shared" si="6"/>
        <v>0</v>
      </c>
      <c r="O18" s="80">
        <f t="shared" si="6"/>
        <v>2090.5</v>
      </c>
      <c r="P18" s="80">
        <f t="shared" si="6"/>
        <v>0</v>
      </c>
      <c r="Q18" s="80">
        <f t="shared" si="6"/>
        <v>2324.9</v>
      </c>
      <c r="R18" s="80">
        <f t="shared" si="6"/>
        <v>0</v>
      </c>
      <c r="S18" s="80">
        <f t="shared" si="6"/>
        <v>2324.9</v>
      </c>
      <c r="T18" s="80">
        <f t="shared" si="6"/>
        <v>0</v>
      </c>
      <c r="U18" s="80">
        <f t="shared" si="6"/>
        <v>2324.9</v>
      </c>
      <c r="V18" s="80">
        <f t="shared" si="6"/>
        <v>0</v>
      </c>
      <c r="W18" s="80">
        <f t="shared" si="6"/>
        <v>2324.9</v>
      </c>
      <c r="X18" s="80">
        <f t="shared" si="6"/>
        <v>0</v>
      </c>
      <c r="Y18" s="80">
        <f t="shared" si="6"/>
        <v>2324.9</v>
      </c>
      <c r="Z18" s="80">
        <f t="shared" si="6"/>
        <v>0</v>
      </c>
      <c r="AA18" s="80">
        <f t="shared" si="6"/>
        <v>2324.9</v>
      </c>
      <c r="AB18" s="80">
        <f t="shared" si="6"/>
        <v>0</v>
      </c>
      <c r="AC18" s="80">
        <f t="shared" si="6"/>
        <v>2324.9</v>
      </c>
      <c r="AD18" s="80">
        <f t="shared" si="6"/>
        <v>0</v>
      </c>
      <c r="AE18" s="80">
        <f t="shared" si="6"/>
        <v>2324.9</v>
      </c>
      <c r="AF18" s="80">
        <f t="shared" si="6"/>
        <v>0</v>
      </c>
      <c r="AG18" s="80">
        <f t="shared" si="6"/>
        <v>2324.9</v>
      </c>
      <c r="AH18" s="80">
        <f t="shared" si="6"/>
        <v>0</v>
      </c>
      <c r="AI18" s="80">
        <f t="shared" si="6"/>
        <v>2324.9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10032</v>
      </c>
      <c r="F19" s="85">
        <f t="shared" ref="F19:H21" si="7">J19+N19+R19+V19+Z19+AD19+AH19</f>
        <v>0</v>
      </c>
      <c r="G19" s="85">
        <f t="shared" si="7"/>
        <v>10032</v>
      </c>
      <c r="H19" s="85">
        <f t="shared" si="7"/>
        <v>0</v>
      </c>
      <c r="I19" s="80">
        <f>SUM(J19:L19)</f>
        <v>1292.4000000000001</v>
      </c>
      <c r="J19" s="86">
        <v>0</v>
      </c>
      <c r="K19" s="86">
        <f>1292.4</f>
        <v>1292.4000000000001</v>
      </c>
      <c r="L19" s="86">
        <v>0</v>
      </c>
      <c r="M19" s="80">
        <f>SUM(N19:P19)</f>
        <v>1033.5999999999999</v>
      </c>
      <c r="N19" s="86">
        <v>0</v>
      </c>
      <c r="O19" s="86">
        <f>1033.6</f>
        <v>1033.5999999999999</v>
      </c>
      <c r="P19" s="86">
        <v>0</v>
      </c>
      <c r="Q19" s="80">
        <f>SUM(R19:T19)</f>
        <v>1541.2</v>
      </c>
      <c r="R19" s="86">
        <v>0</v>
      </c>
      <c r="S19" s="86">
        <v>1541.2</v>
      </c>
      <c r="T19" s="86">
        <v>0</v>
      </c>
      <c r="U19" s="80">
        <f>SUM(V19:X19)</f>
        <v>1541.2</v>
      </c>
      <c r="V19" s="86">
        <v>0</v>
      </c>
      <c r="W19" s="86">
        <v>1541.2</v>
      </c>
      <c r="X19" s="86">
        <v>0</v>
      </c>
      <c r="Y19" s="80">
        <f>SUM(Z19:AB19)</f>
        <v>1541.2</v>
      </c>
      <c r="Z19" s="86">
        <v>0</v>
      </c>
      <c r="AA19" s="86">
        <v>1541.2</v>
      </c>
      <c r="AB19" s="86">
        <v>0</v>
      </c>
      <c r="AC19" s="80">
        <f>SUM(AD19:AF19)</f>
        <v>1541.2</v>
      </c>
      <c r="AD19" s="86">
        <v>0</v>
      </c>
      <c r="AE19" s="86">
        <v>1541.2</v>
      </c>
      <c r="AF19" s="86">
        <v>0</v>
      </c>
      <c r="AG19" s="80">
        <f>SUM(AH19:AJ19)</f>
        <v>1541.2</v>
      </c>
      <c r="AH19" s="86">
        <v>0</v>
      </c>
      <c r="AI19" s="86">
        <v>1541.2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1245.3000000000002</v>
      </c>
      <c r="F20" s="85">
        <f t="shared" si="7"/>
        <v>0</v>
      </c>
      <c r="G20" s="85">
        <f t="shared" si="7"/>
        <v>1245.3000000000002</v>
      </c>
      <c r="H20" s="85">
        <f t="shared" si="7"/>
        <v>0</v>
      </c>
      <c r="I20" s="80">
        <f>SUM(J20:L20)</f>
        <v>382.2</v>
      </c>
      <c r="J20" s="86">
        <v>0</v>
      </c>
      <c r="K20" s="86">
        <f>369.3+12.9</f>
        <v>382.2</v>
      </c>
      <c r="L20" s="86">
        <v>0</v>
      </c>
      <c r="M20" s="80">
        <f>SUM(N20:P20)</f>
        <v>382.1</v>
      </c>
      <c r="N20" s="86">
        <v>0</v>
      </c>
      <c r="O20" s="86">
        <v>382.1</v>
      </c>
      <c r="P20" s="86">
        <v>0</v>
      </c>
      <c r="Q20" s="80">
        <f>SUM(R20:T20)</f>
        <v>96.2</v>
      </c>
      <c r="R20" s="86">
        <v>0</v>
      </c>
      <c r="S20" s="86">
        <v>96.2</v>
      </c>
      <c r="T20" s="86">
        <v>0</v>
      </c>
      <c r="U20" s="80">
        <f>SUM(V20:X20)</f>
        <v>96.2</v>
      </c>
      <c r="V20" s="86">
        <v>0</v>
      </c>
      <c r="W20" s="86">
        <v>96.2</v>
      </c>
      <c r="X20" s="86">
        <v>0</v>
      </c>
      <c r="Y20" s="80">
        <f>SUM(Z20:AB20)</f>
        <v>96.2</v>
      </c>
      <c r="Z20" s="86">
        <v>0</v>
      </c>
      <c r="AA20" s="86">
        <v>96.2</v>
      </c>
      <c r="AB20" s="86">
        <v>0</v>
      </c>
      <c r="AC20" s="80">
        <f>SUM(AD20:AF20)</f>
        <v>96.2</v>
      </c>
      <c r="AD20" s="86">
        <v>0</v>
      </c>
      <c r="AE20" s="86">
        <v>96.2</v>
      </c>
      <c r="AF20" s="86">
        <v>0</v>
      </c>
      <c r="AG20" s="80">
        <f>SUM(AH20:AJ20)</f>
        <v>96.2</v>
      </c>
      <c r="AH20" s="86">
        <v>0</v>
      </c>
      <c r="AI20" s="86">
        <v>96.2</v>
      </c>
      <c r="AJ20" s="86">
        <v>0</v>
      </c>
    </row>
    <row r="21" spans="1:36" ht="75.75" customHeight="1" outlineLevel="3" x14ac:dyDescent="0.25">
      <c r="A21" s="81" t="s">
        <v>42</v>
      </c>
      <c r="B21" s="82" t="s">
        <v>62</v>
      </c>
      <c r="C21" s="87" t="s">
        <v>62</v>
      </c>
      <c r="D21" s="87" t="s">
        <v>62</v>
      </c>
      <c r="E21" s="84">
        <f>SUM(F21:H21)</f>
        <v>4689.8</v>
      </c>
      <c r="F21" s="85">
        <f t="shared" si="7"/>
        <v>0</v>
      </c>
      <c r="G21" s="85">
        <f t="shared" si="7"/>
        <v>4689.8</v>
      </c>
      <c r="H21" s="85">
        <f t="shared" si="7"/>
        <v>0</v>
      </c>
      <c r="I21" s="80">
        <f>SUM(J21:L21)</f>
        <v>577.5</v>
      </c>
      <c r="J21" s="86">
        <v>0</v>
      </c>
      <c r="K21" s="86">
        <v>577.5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10" t="s">
        <v>204</v>
      </c>
      <c r="C22" s="110"/>
      <c r="D22" s="110"/>
      <c r="E22" s="80">
        <f t="shared" ref="E22:K22" si="8">SUM(E23:E25)</f>
        <v>108920.9</v>
      </c>
      <c r="F22" s="80">
        <f t="shared" si="8"/>
        <v>0</v>
      </c>
      <c r="G22" s="80">
        <f t="shared" si="8"/>
        <v>108920.9</v>
      </c>
      <c r="H22" s="80">
        <f t="shared" si="8"/>
        <v>0</v>
      </c>
      <c r="I22" s="80">
        <f t="shared" si="8"/>
        <v>15628.4</v>
      </c>
      <c r="J22" s="80">
        <f t="shared" si="8"/>
        <v>0</v>
      </c>
      <c r="K22" s="80">
        <f t="shared" si="8"/>
        <v>15628.4</v>
      </c>
      <c r="L22" s="80">
        <f>SUM(L23:L24)</f>
        <v>0</v>
      </c>
      <c r="M22" s="80">
        <f>SUM(M23:M25)</f>
        <v>16393.599999999999</v>
      </c>
      <c r="N22" s="80">
        <f>SUM(N23:N25)</f>
        <v>0</v>
      </c>
      <c r="O22" s="80">
        <f>SUM(O23:O25)</f>
        <v>16393.599999999999</v>
      </c>
      <c r="P22" s="80">
        <f>SUM(P23:P24)</f>
        <v>0</v>
      </c>
      <c r="Q22" s="80">
        <f>SUM(Q23:Q25)</f>
        <v>16428.099999999999</v>
      </c>
      <c r="R22" s="80">
        <f>SUM(R23:R25)</f>
        <v>0</v>
      </c>
      <c r="S22" s="80">
        <f>SUM(S23:S25)</f>
        <v>16428.099999999999</v>
      </c>
      <c r="T22" s="80">
        <f>SUM(T23:T24)</f>
        <v>0</v>
      </c>
      <c r="U22" s="80">
        <f>SUM(U23:U25)</f>
        <v>15117.699999999999</v>
      </c>
      <c r="V22" s="80">
        <f>SUM(V23:V25)</f>
        <v>0</v>
      </c>
      <c r="W22" s="80">
        <f>SUM(W23:W25)</f>
        <v>15117.699999999999</v>
      </c>
      <c r="X22" s="80">
        <f>SUM(X23:X24)</f>
        <v>0</v>
      </c>
      <c r="Y22" s="80">
        <f>SUM(Y23:Y25)</f>
        <v>15117.699999999999</v>
      </c>
      <c r="Z22" s="80">
        <f>SUM(Z23:Z25)</f>
        <v>0</v>
      </c>
      <c r="AA22" s="80">
        <f>SUM(AA23:AA25)</f>
        <v>15117.699999999999</v>
      </c>
      <c r="AB22" s="80">
        <f>SUM(AB23:AB24)</f>
        <v>0</v>
      </c>
      <c r="AC22" s="80">
        <f>SUM(AC23:AC25)</f>
        <v>15117.699999999999</v>
      </c>
      <c r="AD22" s="80">
        <f>SUM(AD23:AD25)</f>
        <v>0</v>
      </c>
      <c r="AE22" s="80">
        <f>SUM(AE23:AE25)</f>
        <v>15117.699999999999</v>
      </c>
      <c r="AF22" s="80">
        <f>SUM(AF23:AF24)</f>
        <v>0</v>
      </c>
      <c r="AG22" s="80">
        <f>SUM(AG23:AG25)</f>
        <v>15117.699999999999</v>
      </c>
      <c r="AH22" s="80">
        <f>SUM(AH23:AH25)</f>
        <v>0</v>
      </c>
      <c r="AI22" s="80">
        <f>SUM(AI23:AI25)</f>
        <v>15117.699999999999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16633.399999999998</v>
      </c>
      <c r="F23" s="85">
        <f t="shared" ref="F23:H25" si="10">J23+N23+R23+V23+Z23+AD23+AH23</f>
        <v>0</v>
      </c>
      <c r="G23" s="85">
        <f t="shared" si="10"/>
        <v>16633.399999999998</v>
      </c>
      <c r="H23" s="85">
        <f t="shared" si="10"/>
        <v>0</v>
      </c>
      <c r="I23" s="80">
        <f>SUM(J23:L23)</f>
        <v>2285</v>
      </c>
      <c r="J23" s="86">
        <v>0</v>
      </c>
      <c r="K23" s="100">
        <f>2275.3+9.7</f>
        <v>2285</v>
      </c>
      <c r="L23" s="86">
        <v>0</v>
      </c>
      <c r="M23" s="80">
        <f>SUM(N23:P23)</f>
        <v>2391.4</v>
      </c>
      <c r="N23" s="86">
        <v>0</v>
      </c>
      <c r="O23" s="100">
        <f>2275.3+116.1</f>
        <v>2391.4</v>
      </c>
      <c r="P23" s="86">
        <v>0</v>
      </c>
      <c r="Q23" s="80">
        <f>SUM(R23:T23)</f>
        <v>2391.4</v>
      </c>
      <c r="R23" s="86">
        <v>0</v>
      </c>
      <c r="S23" s="100">
        <f>2275.3+116.1</f>
        <v>2391.4</v>
      </c>
      <c r="T23" s="86">
        <v>0</v>
      </c>
      <c r="U23" s="80">
        <f>SUM(V23:X23)</f>
        <v>2391.4</v>
      </c>
      <c r="V23" s="86">
        <v>0</v>
      </c>
      <c r="W23" s="86">
        <v>2391.4</v>
      </c>
      <c r="X23" s="86">
        <v>0</v>
      </c>
      <c r="Y23" s="80">
        <f>SUM(Z23:AB23)</f>
        <v>2391.4</v>
      </c>
      <c r="Z23" s="86">
        <v>0</v>
      </c>
      <c r="AA23" s="86">
        <v>2391.4</v>
      </c>
      <c r="AB23" s="86">
        <v>0</v>
      </c>
      <c r="AC23" s="80">
        <f>SUM(AD23:AF23)</f>
        <v>2391.4</v>
      </c>
      <c r="AD23" s="86">
        <v>0</v>
      </c>
      <c r="AE23" s="86">
        <v>2391.4</v>
      </c>
      <c r="AF23" s="86">
        <v>0</v>
      </c>
      <c r="AG23" s="80">
        <f>SUM(AH23:AJ23)</f>
        <v>2391.4</v>
      </c>
      <c r="AH23" s="86">
        <v>0</v>
      </c>
      <c r="AI23" s="86">
        <v>2391.4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88528.8</v>
      </c>
      <c r="F24" s="85">
        <f t="shared" si="10"/>
        <v>0</v>
      </c>
      <c r="G24" s="85">
        <f t="shared" si="10"/>
        <v>88528.8</v>
      </c>
      <c r="H24" s="85">
        <f t="shared" si="10"/>
        <v>0</v>
      </c>
      <c r="I24" s="80">
        <f>SUM(J24:L24)</f>
        <v>12171</v>
      </c>
      <c r="J24" s="86">
        <v>0</v>
      </c>
      <c r="K24" s="100">
        <f>11477.5+631.3+62.2</f>
        <v>12171</v>
      </c>
      <c r="L24" s="86">
        <v>0</v>
      </c>
      <c r="M24" s="80">
        <f>SUM(N24:P24)</f>
        <v>12726.3</v>
      </c>
      <c r="N24" s="86">
        <v>0</v>
      </c>
      <c r="O24" s="100">
        <f>11477.5+631.3+617.5</f>
        <v>12726.3</v>
      </c>
      <c r="P24" s="86">
        <v>0</v>
      </c>
      <c r="Q24" s="80">
        <f>SUM(R24:T24)</f>
        <v>12726.3</v>
      </c>
      <c r="R24" s="86">
        <v>0</v>
      </c>
      <c r="S24" s="100">
        <f>11477.5+631.3+617.5</f>
        <v>12726.3</v>
      </c>
      <c r="T24" s="86">
        <v>0</v>
      </c>
      <c r="U24" s="80">
        <f>SUM(V24:X24)</f>
        <v>12726.3</v>
      </c>
      <c r="V24" s="86">
        <v>0</v>
      </c>
      <c r="W24" s="86">
        <v>12726.3</v>
      </c>
      <c r="X24" s="86">
        <v>0</v>
      </c>
      <c r="Y24" s="80">
        <f>SUM(Z24:AB24)</f>
        <v>12726.3</v>
      </c>
      <c r="Z24" s="86">
        <v>0</v>
      </c>
      <c r="AA24" s="86">
        <v>12726.3</v>
      </c>
      <c r="AB24" s="86">
        <v>0</v>
      </c>
      <c r="AC24" s="80">
        <f>SUM(AD24:AF24)</f>
        <v>12726.3</v>
      </c>
      <c r="AD24" s="86">
        <v>0</v>
      </c>
      <c r="AE24" s="86">
        <v>12726.3</v>
      </c>
      <c r="AF24" s="86">
        <v>0</v>
      </c>
      <c r="AG24" s="80">
        <f>SUM(AH24:AJ24)</f>
        <v>12726.3</v>
      </c>
      <c r="AH24" s="86">
        <v>0</v>
      </c>
      <c r="AI24" s="86">
        <v>12726.3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09" t="s">
        <v>209</v>
      </c>
      <c r="C26" s="109"/>
      <c r="D26" s="109"/>
      <c r="E26" s="80">
        <f>SUM(E27:E28)</f>
        <v>882500.5</v>
      </c>
      <c r="F26" s="80">
        <f t="shared" ref="F26:H26" si="11">SUM(F27:F28)</f>
        <v>0</v>
      </c>
      <c r="G26" s="80">
        <f t="shared" si="11"/>
        <v>882500.5</v>
      </c>
      <c r="H26" s="80">
        <f t="shared" si="11"/>
        <v>0</v>
      </c>
      <c r="I26" s="80">
        <f t="shared" ref="I26:P26" si="12">SUM(I27:I28)</f>
        <v>124338.3</v>
      </c>
      <c r="J26" s="80">
        <f t="shared" si="12"/>
        <v>0</v>
      </c>
      <c r="K26" s="80">
        <f>SUM(K27:K28)</f>
        <v>124338.3</v>
      </c>
      <c r="L26" s="80">
        <f t="shared" si="12"/>
        <v>0</v>
      </c>
      <c r="M26" s="80">
        <f t="shared" si="12"/>
        <v>125410.7</v>
      </c>
      <c r="N26" s="80">
        <f t="shared" si="12"/>
        <v>0</v>
      </c>
      <c r="O26" s="80">
        <f t="shared" si="12"/>
        <v>125410.7</v>
      </c>
      <c r="P26" s="80">
        <f t="shared" si="12"/>
        <v>0</v>
      </c>
      <c r="Q26" s="80">
        <f t="shared" ref="Q26:AJ26" si="13">SUM(Q27:Q28)</f>
        <v>126550.3</v>
      </c>
      <c r="R26" s="80">
        <f t="shared" si="13"/>
        <v>0</v>
      </c>
      <c r="S26" s="80">
        <f t="shared" si="13"/>
        <v>126550.3</v>
      </c>
      <c r="T26" s="80">
        <f t="shared" si="13"/>
        <v>0</v>
      </c>
      <c r="U26" s="80">
        <f t="shared" si="13"/>
        <v>126550.3</v>
      </c>
      <c r="V26" s="80">
        <f t="shared" si="13"/>
        <v>0</v>
      </c>
      <c r="W26" s="80">
        <f t="shared" si="13"/>
        <v>126550.3</v>
      </c>
      <c r="X26" s="80">
        <f t="shared" si="13"/>
        <v>0</v>
      </c>
      <c r="Y26" s="80">
        <f t="shared" si="13"/>
        <v>126550.3</v>
      </c>
      <c r="Z26" s="80">
        <f t="shared" si="13"/>
        <v>0</v>
      </c>
      <c r="AA26" s="80">
        <f t="shared" si="13"/>
        <v>126550.3</v>
      </c>
      <c r="AB26" s="80">
        <f t="shared" si="13"/>
        <v>0</v>
      </c>
      <c r="AC26" s="80">
        <f t="shared" si="13"/>
        <v>126550.3</v>
      </c>
      <c r="AD26" s="80">
        <f t="shared" si="13"/>
        <v>0</v>
      </c>
      <c r="AE26" s="80">
        <f t="shared" si="13"/>
        <v>126550.3</v>
      </c>
      <c r="AF26" s="80">
        <f t="shared" si="13"/>
        <v>0</v>
      </c>
      <c r="AG26" s="80">
        <f t="shared" si="13"/>
        <v>126550.3</v>
      </c>
      <c r="AH26" s="80">
        <f t="shared" si="13"/>
        <v>0</v>
      </c>
      <c r="AI26" s="80">
        <f t="shared" si="13"/>
        <v>126550.3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849662.7</v>
      </c>
      <c r="F27" s="85">
        <f t="shared" ref="F27:H28" si="14">J27+N27+R27+V27+Z27+AD27+AH27</f>
        <v>0</v>
      </c>
      <c r="G27" s="85">
        <f t="shared" si="14"/>
        <v>849662.7</v>
      </c>
      <c r="H27" s="85">
        <f t="shared" si="14"/>
        <v>0</v>
      </c>
      <c r="I27" s="80">
        <f>SUM(J27:L27)</f>
        <v>121666.1</v>
      </c>
      <c r="J27" s="86">
        <v>0</v>
      </c>
      <c r="K27" s="100">
        <f>113934.6+1953.1+4+105+2043.7+267+757.5+2109.3+491.9</f>
        <v>121666.1</v>
      </c>
      <c r="L27" s="86">
        <v>0</v>
      </c>
      <c r="M27" s="80">
        <f>SUM(N27:P27)</f>
        <v>120383.09999999999</v>
      </c>
      <c r="N27" s="86">
        <v>0</v>
      </c>
      <c r="O27" s="100">
        <f>108142.4+1953.1+4087.4+1514.8+4685.4</f>
        <v>120383.09999999999</v>
      </c>
      <c r="P27" s="86">
        <v>0</v>
      </c>
      <c r="Q27" s="80">
        <f>SUM(R27:T27)</f>
        <v>121522.7</v>
      </c>
      <c r="R27" s="86">
        <v>0</v>
      </c>
      <c r="S27" s="100">
        <f>109282+1953.1+4087.4+1514.8+4685.4</f>
        <v>121522.7</v>
      </c>
      <c r="T27" s="86">
        <v>0</v>
      </c>
      <c r="U27" s="80">
        <f>SUM(V27:X27)</f>
        <v>121522.7</v>
      </c>
      <c r="V27" s="86">
        <v>0</v>
      </c>
      <c r="W27" s="86">
        <v>121522.7</v>
      </c>
      <c r="X27" s="86">
        <v>0</v>
      </c>
      <c r="Y27" s="80">
        <f>SUM(Z27:AB27)</f>
        <v>121522.7</v>
      </c>
      <c r="Z27" s="86">
        <v>0</v>
      </c>
      <c r="AA27" s="86">
        <v>121522.7</v>
      </c>
      <c r="AB27" s="86">
        <v>0</v>
      </c>
      <c r="AC27" s="80">
        <f>SUM(AD27:AF27)</f>
        <v>121522.7</v>
      </c>
      <c r="AD27" s="86">
        <v>0</v>
      </c>
      <c r="AE27" s="86">
        <v>121522.7</v>
      </c>
      <c r="AF27" s="86">
        <v>0</v>
      </c>
      <c r="AG27" s="80">
        <f>SUM(AH27:AJ27)</f>
        <v>121522.7</v>
      </c>
      <c r="AH27" s="86">
        <v>0</v>
      </c>
      <c r="AI27" s="86">
        <v>121522.7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32837.799999999996</v>
      </c>
      <c r="F28" s="85">
        <f t="shared" si="14"/>
        <v>0</v>
      </c>
      <c r="G28" s="85">
        <f t="shared" si="14"/>
        <v>32837.799999999996</v>
      </c>
      <c r="H28" s="85">
        <f t="shared" si="14"/>
        <v>0</v>
      </c>
      <c r="I28" s="80">
        <f>SUM(J28:L28)</f>
        <v>2672.2000000000003</v>
      </c>
      <c r="J28" s="86">
        <v>0</v>
      </c>
      <c r="K28" s="100">
        <f>5027.6-4-105-2109.3-137.1</f>
        <v>2672.2000000000003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09" t="s">
        <v>205</v>
      </c>
      <c r="C29" s="109"/>
      <c r="D29" s="109"/>
      <c r="E29" s="80">
        <f t="shared" ref="E29:AJ29" si="15">SUM(E30:E32)</f>
        <v>24193.600000000002</v>
      </c>
      <c r="F29" s="80">
        <f t="shared" si="15"/>
        <v>0</v>
      </c>
      <c r="G29" s="80">
        <f t="shared" si="15"/>
        <v>24193.600000000002</v>
      </c>
      <c r="H29" s="80">
        <f t="shared" si="15"/>
        <v>0</v>
      </c>
      <c r="I29" s="80">
        <f t="shared" si="15"/>
        <v>3413.8</v>
      </c>
      <c r="J29" s="80">
        <f t="shared" si="15"/>
        <v>0</v>
      </c>
      <c r="K29" s="80">
        <f t="shared" si="15"/>
        <v>3413.8</v>
      </c>
      <c r="L29" s="80">
        <f t="shared" si="15"/>
        <v>0</v>
      </c>
      <c r="M29" s="80">
        <f t="shared" si="15"/>
        <v>3440.3</v>
      </c>
      <c r="N29" s="80">
        <f t="shared" si="15"/>
        <v>0</v>
      </c>
      <c r="O29" s="80">
        <f t="shared" si="15"/>
        <v>3440.3</v>
      </c>
      <c r="P29" s="80">
        <f t="shared" si="15"/>
        <v>0</v>
      </c>
      <c r="Q29" s="80">
        <f t="shared" si="15"/>
        <v>3467.8999999999996</v>
      </c>
      <c r="R29" s="80">
        <f t="shared" si="15"/>
        <v>0</v>
      </c>
      <c r="S29" s="80">
        <f t="shared" si="15"/>
        <v>3467.8999999999996</v>
      </c>
      <c r="T29" s="80">
        <f t="shared" si="15"/>
        <v>0</v>
      </c>
      <c r="U29" s="80">
        <f t="shared" si="15"/>
        <v>3467.8999999999996</v>
      </c>
      <c r="V29" s="80">
        <f t="shared" si="15"/>
        <v>0</v>
      </c>
      <c r="W29" s="80">
        <f t="shared" si="15"/>
        <v>3467.8999999999996</v>
      </c>
      <c r="X29" s="80">
        <f t="shared" si="15"/>
        <v>0</v>
      </c>
      <c r="Y29" s="80">
        <f t="shared" si="15"/>
        <v>3467.8999999999996</v>
      </c>
      <c r="Z29" s="80">
        <f t="shared" si="15"/>
        <v>0</v>
      </c>
      <c r="AA29" s="80">
        <f t="shared" si="15"/>
        <v>3467.8999999999996</v>
      </c>
      <c r="AB29" s="80">
        <f t="shared" si="15"/>
        <v>0</v>
      </c>
      <c r="AC29" s="80">
        <f t="shared" si="15"/>
        <v>3467.8999999999996</v>
      </c>
      <c r="AD29" s="80">
        <f t="shared" si="15"/>
        <v>0</v>
      </c>
      <c r="AE29" s="80">
        <f t="shared" si="15"/>
        <v>3467.8999999999996</v>
      </c>
      <c r="AF29" s="80">
        <f t="shared" si="15"/>
        <v>0</v>
      </c>
      <c r="AG29" s="80">
        <f t="shared" si="15"/>
        <v>3467.8999999999996</v>
      </c>
      <c r="AH29" s="80">
        <f t="shared" si="15"/>
        <v>0</v>
      </c>
      <c r="AI29" s="80">
        <f t="shared" si="15"/>
        <v>3467.8999999999996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206</v>
      </c>
      <c r="B32" s="88" t="s">
        <v>69</v>
      </c>
      <c r="C32" s="83" t="s">
        <v>61</v>
      </c>
      <c r="D32" s="83" t="s">
        <v>61</v>
      </c>
      <c r="E32" s="84">
        <f>SUM(F32:H32)</f>
        <v>304.39999999999998</v>
      </c>
      <c r="F32" s="85">
        <f t="shared" si="16"/>
        <v>0</v>
      </c>
      <c r="G32" s="85">
        <f t="shared" si="16"/>
        <v>304.39999999999998</v>
      </c>
      <c r="H32" s="85">
        <f t="shared" si="16"/>
        <v>0</v>
      </c>
      <c r="I32" s="80">
        <f>SUM(J32:L32)</f>
        <v>40.9</v>
      </c>
      <c r="J32" s="86">
        <v>0</v>
      </c>
      <c r="K32" s="86">
        <v>40.9</v>
      </c>
      <c r="L32" s="86">
        <v>0</v>
      </c>
      <c r="M32" s="80">
        <f>SUM(N32:P32)</f>
        <v>42.5</v>
      </c>
      <c r="N32" s="86">
        <v>0</v>
      </c>
      <c r="O32" s="86">
        <v>42.5</v>
      </c>
      <c r="P32" s="86">
        <v>0</v>
      </c>
      <c r="Q32" s="80">
        <f>SUM(R32:T32)</f>
        <v>44.2</v>
      </c>
      <c r="R32" s="86">
        <v>0</v>
      </c>
      <c r="S32" s="86">
        <v>44.2</v>
      </c>
      <c r="T32" s="86">
        <v>0</v>
      </c>
      <c r="U32" s="80">
        <f>SUM(V32:X32)</f>
        <v>44.2</v>
      </c>
      <c r="V32" s="86">
        <v>0</v>
      </c>
      <c r="W32" s="86">
        <v>44.2</v>
      </c>
      <c r="X32" s="86">
        <v>0</v>
      </c>
      <c r="Y32" s="80">
        <f>SUM(Z32:AB32)</f>
        <v>44.2</v>
      </c>
      <c r="Z32" s="86">
        <v>0</v>
      </c>
      <c r="AA32" s="86">
        <v>44.2</v>
      </c>
      <c r="AB32" s="86">
        <v>0</v>
      </c>
      <c r="AC32" s="80">
        <f>SUM(AD32:AF32)</f>
        <v>44.2</v>
      </c>
      <c r="AD32" s="86">
        <v>0</v>
      </c>
      <c r="AE32" s="86">
        <v>44.2</v>
      </c>
      <c r="AF32" s="86">
        <v>0</v>
      </c>
      <c r="AG32" s="80">
        <f>SUM(AH32:AJ32)</f>
        <v>44.2</v>
      </c>
      <c r="AH32" s="86">
        <v>0</v>
      </c>
      <c r="AI32" s="86">
        <v>44.2</v>
      </c>
      <c r="AJ32" s="86">
        <v>0</v>
      </c>
    </row>
    <row r="33" spans="1:36" s="79" customFormat="1" ht="47.25" customHeight="1" outlineLevel="1" x14ac:dyDescent="0.25">
      <c r="A33" s="78">
        <v>4</v>
      </c>
      <c r="B33" s="109" t="s">
        <v>207</v>
      </c>
      <c r="C33" s="109"/>
      <c r="D33" s="109"/>
      <c r="E33" s="80">
        <f t="shared" ref="E33:H33" si="17">SUM(E34:E38)</f>
        <v>9852.8000000000011</v>
      </c>
      <c r="F33" s="80">
        <f t="shared" si="17"/>
        <v>0</v>
      </c>
      <c r="G33" s="80">
        <f t="shared" si="17"/>
        <v>9852.8000000000011</v>
      </c>
      <c r="H33" s="80">
        <f t="shared" si="17"/>
        <v>0</v>
      </c>
      <c r="I33" s="80">
        <f>SUM(I34:I38)</f>
        <v>1626.3999999999999</v>
      </c>
      <c r="J33" s="80">
        <f>SUM(J34:J38)</f>
        <v>0</v>
      </c>
      <c r="K33" s="80">
        <f>SUM(K34:K38)</f>
        <v>1626.3999999999999</v>
      </c>
      <c r="L33" s="80">
        <f>SUM(L34:L37)</f>
        <v>0</v>
      </c>
      <c r="M33" s="80">
        <f>SUM(M34:M38)</f>
        <v>1340.9</v>
      </c>
      <c r="N33" s="80">
        <f>SUM(N34:N38)</f>
        <v>0</v>
      </c>
      <c r="O33" s="80">
        <f>SUM(O34:O38)</f>
        <v>1340.9</v>
      </c>
      <c r="P33" s="80">
        <f>SUM(P34:P37)</f>
        <v>0</v>
      </c>
      <c r="Q33" s="80">
        <f>SUM(Q34:Q38)</f>
        <v>1377.1</v>
      </c>
      <c r="R33" s="80">
        <f>SUM(R34:R38)</f>
        <v>0</v>
      </c>
      <c r="S33" s="80">
        <f>SUM(S34:S38)</f>
        <v>1377.1</v>
      </c>
      <c r="T33" s="80">
        <f>SUM(T34:T37)</f>
        <v>0</v>
      </c>
      <c r="U33" s="80">
        <f>SUM(U34:U38)</f>
        <v>1377.1</v>
      </c>
      <c r="V33" s="80">
        <f>SUM(V34:V38)</f>
        <v>0</v>
      </c>
      <c r="W33" s="80">
        <f>SUM(W34:W38)</f>
        <v>1377.1</v>
      </c>
      <c r="X33" s="80">
        <f>SUM(X34:X37)</f>
        <v>0</v>
      </c>
      <c r="Y33" s="80">
        <f>SUM(Y34:Y38)</f>
        <v>1377.1</v>
      </c>
      <c r="Z33" s="80">
        <f>SUM(Z34:Z38)</f>
        <v>0</v>
      </c>
      <c r="AA33" s="80">
        <f>SUM(AA34:AA38)</f>
        <v>1377.1</v>
      </c>
      <c r="AB33" s="80">
        <f>SUM(AB34:AB37)</f>
        <v>0</v>
      </c>
      <c r="AC33" s="80">
        <f>SUM(AC34:AC38)</f>
        <v>1377.1</v>
      </c>
      <c r="AD33" s="80">
        <f>SUM(AD34:AD38)</f>
        <v>0</v>
      </c>
      <c r="AE33" s="80">
        <f>SUM(AE34:AE38)</f>
        <v>1377.1</v>
      </c>
      <c r="AF33" s="80">
        <f>SUM(AF34:AF37)</f>
        <v>0</v>
      </c>
      <c r="AG33" s="80">
        <f>SUM(AG34:AG38)</f>
        <v>1377.1</v>
      </c>
      <c r="AH33" s="80">
        <f>SUM(AH34:AH38)</f>
        <v>0</v>
      </c>
      <c r="AI33" s="80">
        <f>SUM(AI34:AI38)</f>
        <v>1377.1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4425.3</v>
      </c>
      <c r="F34" s="85">
        <f t="shared" ref="F34:H38" si="18">J34+N34+R34+V34+Z34+AD34+AH34</f>
        <v>0</v>
      </c>
      <c r="G34" s="85">
        <f t="shared" si="18"/>
        <v>4425.3</v>
      </c>
      <c r="H34" s="85">
        <f t="shared" si="18"/>
        <v>0</v>
      </c>
      <c r="I34" s="80">
        <f>SUM(J34:L34)</f>
        <v>393.09999999999991</v>
      </c>
      <c r="J34" s="86">
        <v>0</v>
      </c>
      <c r="K34" s="100">
        <f>912.8-355.7-164</f>
        <v>393.09999999999991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4317.8999999999996</v>
      </c>
      <c r="F35" s="85">
        <f t="shared" si="18"/>
        <v>0</v>
      </c>
      <c r="G35" s="85">
        <f t="shared" si="18"/>
        <v>4317.8999999999996</v>
      </c>
      <c r="H35" s="85">
        <f t="shared" si="18"/>
        <v>0</v>
      </c>
      <c r="I35" s="80">
        <f>SUM(J35:L35)</f>
        <v>1118.3</v>
      </c>
      <c r="J35" s="86">
        <v>0</v>
      </c>
      <c r="K35" s="100">
        <f>551.3+403+164</f>
        <v>1118.3</v>
      </c>
      <c r="L35" s="86">
        <v>0</v>
      </c>
      <c r="M35" s="80">
        <f>SUM(N35:P35)</f>
        <v>516.1</v>
      </c>
      <c r="N35" s="86">
        <v>0</v>
      </c>
      <c r="O35" s="86">
        <v>516.1</v>
      </c>
      <c r="P35" s="86">
        <v>0</v>
      </c>
      <c r="Q35" s="80">
        <f>SUM(R35:T35)</f>
        <v>536.70000000000005</v>
      </c>
      <c r="R35" s="86">
        <v>0</v>
      </c>
      <c r="S35" s="86">
        <v>536.70000000000005</v>
      </c>
      <c r="T35" s="86">
        <v>0</v>
      </c>
      <c r="U35" s="80">
        <f>SUM(V35:X35)</f>
        <v>536.70000000000005</v>
      </c>
      <c r="V35" s="86">
        <v>0</v>
      </c>
      <c r="W35" s="86">
        <v>536.70000000000005</v>
      </c>
      <c r="X35" s="86">
        <v>0</v>
      </c>
      <c r="Y35" s="80">
        <f>SUM(Z35:AB35)</f>
        <v>536.70000000000005</v>
      </c>
      <c r="Z35" s="86">
        <v>0</v>
      </c>
      <c r="AA35" s="86">
        <v>536.70000000000005</v>
      </c>
      <c r="AB35" s="86">
        <v>0</v>
      </c>
      <c r="AC35" s="80">
        <f>SUM(AD35:AF35)</f>
        <v>536.70000000000005</v>
      </c>
      <c r="AD35" s="86">
        <v>0</v>
      </c>
      <c r="AE35" s="86">
        <v>536.70000000000005</v>
      </c>
      <c r="AF35" s="86">
        <v>0</v>
      </c>
      <c r="AG35" s="80">
        <f>SUM(AH35:AJ35)</f>
        <v>536.70000000000005</v>
      </c>
      <c r="AH35" s="86">
        <v>0</v>
      </c>
      <c r="AI35" s="86">
        <v>536.70000000000005</v>
      </c>
      <c r="AJ35" s="86">
        <v>0</v>
      </c>
    </row>
    <row r="36" spans="1:36" ht="80.25" customHeight="1" outlineLevel="3" x14ac:dyDescent="0.25">
      <c r="A36" s="81" t="s">
        <v>50</v>
      </c>
      <c r="B36" s="88" t="s">
        <v>67</v>
      </c>
      <c r="C36" s="83" t="s">
        <v>61</v>
      </c>
      <c r="D36" s="83" t="s">
        <v>61</v>
      </c>
      <c r="E36" s="84">
        <f>SUM(F36:H36)</f>
        <v>1109.6000000000001</v>
      </c>
      <c r="F36" s="85">
        <f t="shared" si="18"/>
        <v>0</v>
      </c>
      <c r="G36" s="85">
        <f t="shared" si="18"/>
        <v>1109.6000000000001</v>
      </c>
      <c r="H36" s="85">
        <f t="shared" si="18"/>
        <v>0</v>
      </c>
      <c r="I36" s="80">
        <f>SUM(J36:L36)</f>
        <v>115.00000000000001</v>
      </c>
      <c r="J36" s="86">
        <v>0</v>
      </c>
      <c r="K36" s="100">
        <f>162.3-47.3</f>
        <v>115.00000000000001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B26:D26"/>
    <mergeCell ref="B29:D29"/>
    <mergeCell ref="B33:D33"/>
    <mergeCell ref="B18:D18"/>
    <mergeCell ref="B22:D22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31" t="s">
        <v>74</v>
      </c>
      <c r="P1" s="131"/>
      <c r="Q1" s="131"/>
      <c r="R1" s="131"/>
      <c r="S1" s="131"/>
      <c r="T1" s="131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32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32"/>
      <c r="C7" s="25" t="s">
        <v>61</v>
      </c>
      <c r="D7" s="132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32"/>
      <c r="C8" s="25" t="s">
        <v>7</v>
      </c>
      <c r="D8" s="132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32"/>
      <c r="C9" s="25" t="s">
        <v>63</v>
      </c>
      <c r="D9" s="132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32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32"/>
      <c r="C11" s="25" t="s">
        <v>61</v>
      </c>
      <c r="D11" s="132" t="s">
        <v>90</v>
      </c>
      <c r="E11" s="132" t="s">
        <v>91</v>
      </c>
      <c r="F11" s="133" t="s">
        <v>87</v>
      </c>
      <c r="G11" s="133">
        <f>(M11+M12+M13+M14)/M10*100</f>
        <v>100</v>
      </c>
      <c r="H11" s="134">
        <v>100</v>
      </c>
      <c r="I11" s="134">
        <v>100</v>
      </c>
      <c r="J11" s="31"/>
      <c r="K11" s="134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32"/>
      <c r="C12" s="25" t="s">
        <v>7</v>
      </c>
      <c r="D12" s="132"/>
      <c r="E12" s="132"/>
      <c r="F12" s="133"/>
      <c r="G12" s="133"/>
      <c r="H12" s="135"/>
      <c r="I12" s="135"/>
      <c r="J12" s="32"/>
      <c r="K12" s="135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32"/>
      <c r="C13" s="25" t="s">
        <v>63</v>
      </c>
      <c r="D13" s="132"/>
      <c r="E13" s="132"/>
      <c r="F13" s="133"/>
      <c r="G13" s="133"/>
      <c r="H13" s="135"/>
      <c r="I13" s="135"/>
      <c r="J13" s="32"/>
      <c r="K13" s="135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32"/>
      <c r="C14" s="25" t="s">
        <v>62</v>
      </c>
      <c r="D14" s="132"/>
      <c r="E14" s="132"/>
      <c r="F14" s="133"/>
      <c r="G14" s="133"/>
      <c r="H14" s="136"/>
      <c r="I14" s="136"/>
      <c r="J14" s="33"/>
      <c r="K14" s="136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32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32"/>
      <c r="C16" s="25" t="s">
        <v>61</v>
      </c>
      <c r="D16" s="137" t="s">
        <v>93</v>
      </c>
      <c r="E16" s="132" t="s">
        <v>94</v>
      </c>
      <c r="F16" s="132"/>
      <c r="G16" s="140">
        <f>M15/50*100</f>
        <v>30</v>
      </c>
      <c r="H16" s="140">
        <f>N15/43*100</f>
        <v>39.534883720930232</v>
      </c>
      <c r="I16" s="140">
        <f>O15/43*100</f>
        <v>34.883720930232556</v>
      </c>
      <c r="J16" s="34"/>
      <c r="K16" s="140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32" t="s">
        <v>95</v>
      </c>
      <c r="V16" s="132"/>
      <c r="W16" s="132"/>
      <c r="X16" s="132"/>
    </row>
    <row r="17" spans="1:25" ht="27" customHeight="1" outlineLevel="3" x14ac:dyDescent="0.25">
      <c r="A17" s="24" t="s">
        <v>41</v>
      </c>
      <c r="B17" s="132"/>
      <c r="C17" s="25" t="s">
        <v>7</v>
      </c>
      <c r="D17" s="138"/>
      <c r="E17" s="132"/>
      <c r="F17" s="133"/>
      <c r="G17" s="141"/>
      <c r="H17" s="141"/>
      <c r="I17" s="141"/>
      <c r="J17" s="35"/>
      <c r="K17" s="141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32"/>
      <c r="V17" s="132"/>
      <c r="W17" s="132"/>
      <c r="X17" s="132"/>
    </row>
    <row r="18" spans="1:25" ht="40.5" customHeight="1" outlineLevel="3" x14ac:dyDescent="0.25">
      <c r="A18" s="24" t="s">
        <v>42</v>
      </c>
      <c r="B18" s="132"/>
      <c r="C18" s="25" t="s">
        <v>63</v>
      </c>
      <c r="D18" s="138"/>
      <c r="E18" s="132"/>
      <c r="F18" s="133"/>
      <c r="G18" s="141"/>
      <c r="H18" s="141"/>
      <c r="I18" s="141"/>
      <c r="J18" s="35"/>
      <c r="K18" s="141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32"/>
      <c r="V18" s="132"/>
      <c r="W18" s="132"/>
      <c r="X18" s="132"/>
    </row>
    <row r="19" spans="1:25" ht="27.75" customHeight="1" outlineLevel="3" x14ac:dyDescent="0.25">
      <c r="A19" s="24" t="s">
        <v>43</v>
      </c>
      <c r="B19" s="132"/>
      <c r="C19" s="36" t="s">
        <v>62</v>
      </c>
      <c r="D19" s="138"/>
      <c r="E19" s="132"/>
      <c r="F19" s="133"/>
      <c r="G19" s="142"/>
      <c r="H19" s="142"/>
      <c r="I19" s="142"/>
      <c r="J19" s="37"/>
      <c r="K19" s="142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32"/>
      <c r="V19" s="132"/>
      <c r="W19" s="132"/>
      <c r="X19" s="132"/>
    </row>
    <row r="20" spans="1:25" ht="147.75" customHeight="1" outlineLevel="3" x14ac:dyDescent="0.25">
      <c r="A20" s="24"/>
      <c r="B20" s="132"/>
      <c r="C20" s="38"/>
      <c r="D20" s="139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3" t="s">
        <v>97</v>
      </c>
      <c r="V20" s="144"/>
      <c r="W20" s="144"/>
      <c r="X20" s="144"/>
    </row>
    <row r="21" spans="1:25" ht="22.5" customHeight="1" outlineLevel="3" x14ac:dyDescent="0.25">
      <c r="A21" s="24" t="s">
        <v>40</v>
      </c>
      <c r="B21" s="132"/>
      <c r="C21" s="25" t="s">
        <v>61</v>
      </c>
      <c r="D21" s="40"/>
      <c r="E21" s="132" t="s">
        <v>94</v>
      </c>
      <c r="F21" s="132"/>
      <c r="G21" s="140">
        <f>M20/50*100</f>
        <v>2</v>
      </c>
      <c r="H21" s="140">
        <f>N20/43*100</f>
        <v>2.3255813953488373</v>
      </c>
      <c r="I21" s="34"/>
      <c r="J21" s="34"/>
      <c r="K21" s="140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32" t="s">
        <v>95</v>
      </c>
      <c r="V21" s="132"/>
      <c r="W21" s="132"/>
      <c r="X21" s="132"/>
    </row>
    <row r="22" spans="1:25" ht="27" customHeight="1" outlineLevel="3" x14ac:dyDescent="0.25">
      <c r="A22" s="24" t="s">
        <v>41</v>
      </c>
      <c r="B22" s="132"/>
      <c r="C22" s="25" t="s">
        <v>7</v>
      </c>
      <c r="D22" s="40"/>
      <c r="E22" s="132"/>
      <c r="F22" s="133"/>
      <c r="G22" s="141"/>
      <c r="H22" s="141"/>
      <c r="I22" s="35"/>
      <c r="J22" s="35"/>
      <c r="K22" s="141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32"/>
      <c r="V22" s="132"/>
      <c r="W22" s="132"/>
      <c r="X22" s="132"/>
    </row>
    <row r="23" spans="1:25" ht="40.5" customHeight="1" outlineLevel="3" x14ac:dyDescent="0.25">
      <c r="A23" s="24" t="s">
        <v>42</v>
      </c>
      <c r="B23" s="132"/>
      <c r="C23" s="25" t="s">
        <v>63</v>
      </c>
      <c r="D23" s="40"/>
      <c r="E23" s="132"/>
      <c r="F23" s="133"/>
      <c r="G23" s="141"/>
      <c r="H23" s="141"/>
      <c r="I23" s="35"/>
      <c r="J23" s="35"/>
      <c r="K23" s="141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32"/>
      <c r="V23" s="132"/>
      <c r="W23" s="132"/>
      <c r="X23" s="132"/>
    </row>
    <row r="24" spans="1:25" ht="27.75" customHeight="1" outlineLevel="3" x14ac:dyDescent="0.25">
      <c r="A24" s="24" t="s">
        <v>43</v>
      </c>
      <c r="B24" s="132"/>
      <c r="C24" s="36" t="s">
        <v>62</v>
      </c>
      <c r="D24" s="40"/>
      <c r="E24" s="132"/>
      <c r="F24" s="133"/>
      <c r="G24" s="142"/>
      <c r="H24" s="142"/>
      <c r="I24" s="37"/>
      <c r="J24" s="37"/>
      <c r="K24" s="142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32"/>
      <c r="V24" s="132"/>
      <c r="W24" s="132"/>
      <c r="X24" s="132"/>
    </row>
    <row r="25" spans="1:25" s="41" customFormat="1" ht="47.25" customHeight="1" outlineLevel="2" x14ac:dyDescent="0.25">
      <c r="A25" s="18" t="s">
        <v>54</v>
      </c>
      <c r="B25" s="132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32"/>
      <c r="C26" s="42" t="s">
        <v>60</v>
      </c>
      <c r="D26" s="132" t="s">
        <v>99</v>
      </c>
      <c r="E26" s="151" t="s">
        <v>100</v>
      </c>
      <c r="F26" s="133" t="s">
        <v>87</v>
      </c>
      <c r="G26" s="133">
        <v>100</v>
      </c>
      <c r="H26" s="134">
        <v>100</v>
      </c>
      <c r="I26" s="31"/>
      <c r="J26" s="31"/>
      <c r="K26" s="134">
        <v>100</v>
      </c>
      <c r="L26" s="133"/>
      <c r="M26" s="133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32"/>
      <c r="C27" s="25" t="s">
        <v>55</v>
      </c>
      <c r="D27" s="132"/>
      <c r="E27" s="151"/>
      <c r="F27" s="133"/>
      <c r="G27" s="133"/>
      <c r="H27" s="136"/>
      <c r="I27" s="33"/>
      <c r="J27" s="33"/>
      <c r="K27" s="136"/>
      <c r="L27" s="133"/>
      <c r="M27" s="133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32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7" t="s">
        <v>104</v>
      </c>
      <c r="V28" s="148"/>
      <c r="W28" s="148"/>
      <c r="X28" s="148"/>
    </row>
    <row r="29" spans="1:25" s="20" customFormat="1" ht="47.25" customHeight="1" outlineLevel="1" x14ac:dyDescent="0.25">
      <c r="A29" s="43">
        <v>2</v>
      </c>
      <c r="B29" s="137" t="s">
        <v>105</v>
      </c>
      <c r="C29" s="44" t="s">
        <v>32</v>
      </c>
      <c r="D29" s="137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8"/>
      <c r="C30" s="46" t="s">
        <v>164</v>
      </c>
      <c r="D30" s="138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8"/>
      <c r="C31" s="46" t="s">
        <v>166</v>
      </c>
      <c r="D31" s="138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9" t="s">
        <v>179</v>
      </c>
      <c r="V31" s="150"/>
      <c r="W31" s="150"/>
      <c r="X31" s="150"/>
    </row>
    <row r="32" spans="1:25" s="45" customFormat="1" ht="60.75" thickBot="1" x14ac:dyDescent="0.3">
      <c r="B32" s="138"/>
      <c r="C32" s="46" t="s">
        <v>167</v>
      </c>
      <c r="D32" s="138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9" t="s">
        <v>177</v>
      </c>
      <c r="V32" s="150"/>
      <c r="W32" s="150"/>
      <c r="X32" s="150"/>
      <c r="Y32" s="45" t="s">
        <v>178</v>
      </c>
    </row>
    <row r="33" spans="1:27" ht="45" outlineLevel="3" x14ac:dyDescent="0.25">
      <c r="A33" s="24" t="s">
        <v>44</v>
      </c>
      <c r="B33" s="138"/>
      <c r="C33" s="25" t="s">
        <v>107</v>
      </c>
      <c r="D33" s="138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7" t="s">
        <v>110</v>
      </c>
      <c r="V33" s="148"/>
      <c r="W33" s="148"/>
      <c r="X33" s="148"/>
    </row>
    <row r="34" spans="1:27" ht="60" outlineLevel="3" x14ac:dyDescent="0.25">
      <c r="A34" s="24" t="s">
        <v>45</v>
      </c>
      <c r="B34" s="138"/>
      <c r="C34" s="25" t="s">
        <v>17</v>
      </c>
      <c r="D34" s="138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8"/>
      <c r="C35" s="25" t="s">
        <v>114</v>
      </c>
      <c r="D35" s="138"/>
      <c r="E35" s="137" t="s">
        <v>115</v>
      </c>
      <c r="F35" s="134" t="s">
        <v>116</v>
      </c>
      <c r="G35" s="134">
        <v>6</v>
      </c>
      <c r="H35" s="134">
        <v>1</v>
      </c>
      <c r="I35" s="31"/>
      <c r="J35" s="31"/>
      <c r="K35" s="134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45" t="s">
        <v>117</v>
      </c>
      <c r="V35" s="146"/>
      <c r="W35" s="146"/>
      <c r="X35" s="146"/>
      <c r="Y35" s="146" t="s">
        <v>182</v>
      </c>
      <c r="Z35" s="146"/>
      <c r="AA35" s="146"/>
    </row>
    <row r="36" spans="1:27" ht="60" outlineLevel="3" x14ac:dyDescent="0.25">
      <c r="A36" s="24"/>
      <c r="B36" s="139"/>
      <c r="C36" s="25" t="s">
        <v>118</v>
      </c>
      <c r="D36" s="139"/>
      <c r="E36" s="139"/>
      <c r="F36" s="136"/>
      <c r="G36" s="136"/>
      <c r="H36" s="136"/>
      <c r="I36" s="33"/>
      <c r="J36" s="33"/>
      <c r="K36" s="136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32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32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32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32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32"/>
      <c r="C41" s="152" t="s">
        <v>10</v>
      </c>
      <c r="D41" s="153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32"/>
      <c r="C42" s="152"/>
      <c r="D42" s="153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32"/>
      <c r="C43" s="2" t="s">
        <v>11</v>
      </c>
      <c r="D43" s="154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32"/>
      <c r="C44" s="152" t="s">
        <v>69</v>
      </c>
      <c r="D44" s="154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32"/>
      <c r="C45" s="152"/>
      <c r="D45" s="154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4" t="s">
        <v>51</v>
      </c>
      <c r="B46" s="132"/>
      <c r="C46" s="152" t="s">
        <v>70</v>
      </c>
      <c r="D46" s="154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6"/>
      <c r="B47" s="132"/>
      <c r="C47" s="152"/>
      <c r="D47" s="154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7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8"/>
      <c r="C49" s="2" t="s">
        <v>64</v>
      </c>
      <c r="D49" s="137" t="s">
        <v>139</v>
      </c>
      <c r="E49" s="132" t="s">
        <v>140</v>
      </c>
      <c r="F49" s="133" t="s">
        <v>141</v>
      </c>
      <c r="G49" s="133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8"/>
      <c r="C50" s="2" t="s">
        <v>65</v>
      </c>
      <c r="D50" s="138"/>
      <c r="E50" s="132"/>
      <c r="F50" s="133"/>
      <c r="G50" s="133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8"/>
      <c r="C51" s="2" t="s">
        <v>66</v>
      </c>
      <c r="D51" s="138"/>
      <c r="E51" s="132"/>
      <c r="F51" s="133"/>
      <c r="G51" s="133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8"/>
      <c r="C52" s="2" t="s">
        <v>67</v>
      </c>
      <c r="D52" s="138"/>
      <c r="E52" s="132"/>
      <c r="F52" s="133"/>
      <c r="G52" s="133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8"/>
      <c r="C53" s="2" t="s">
        <v>68</v>
      </c>
      <c r="D53" s="139"/>
      <c r="E53" s="132"/>
      <c r="F53" s="133"/>
      <c r="G53" s="133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8"/>
      <c r="C54" s="3" t="s">
        <v>142</v>
      </c>
      <c r="D54" s="137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8"/>
      <c r="C55" s="1" t="s">
        <v>143</v>
      </c>
      <c r="D55" s="138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9"/>
      <c r="C56" s="1" t="s">
        <v>146</v>
      </c>
      <c r="D56" s="139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32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55" t="s">
        <v>29</v>
      </c>
      <c r="B58" s="132"/>
      <c r="C58" s="156" t="s">
        <v>150</v>
      </c>
      <c r="D58" s="132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55"/>
      <c r="B59" s="132"/>
      <c r="C59" s="156"/>
      <c r="D59" s="132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32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32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2024-12-16T08:22:31Z</dcterms:modified>
</cp:coreProperties>
</file>